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986\"/>
    </mc:Choice>
  </mc:AlternateContent>
  <xr:revisionPtr revIDLastSave="0" documentId="8_{A39D5CAF-C144-411F-BAB9-9B90093673D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2'!$A$11</definedName>
    <definedName name="_Hlk69889156" localSheetId="0">'таблица 2'!#REF!</definedName>
    <definedName name="_xlnm.Print_Area" localSheetId="6">'таблица 8'!$A$1:$J$18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0" i="7" l="1"/>
  <c r="H190" i="7"/>
  <c r="I190" i="7"/>
  <c r="J190" i="7"/>
  <c r="F190" i="7"/>
  <c r="G189" i="7"/>
  <c r="H189" i="7"/>
  <c r="I189" i="7"/>
  <c r="J189" i="7"/>
  <c r="F189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91" i="7"/>
  <c r="H191" i="7"/>
  <c r="I191" i="7"/>
  <c r="F184" i="7"/>
  <c r="J183" i="7"/>
  <c r="I183" i="7"/>
  <c r="H183" i="7"/>
  <c r="G183" i="7"/>
  <c r="F183" i="7"/>
  <c r="J182" i="7"/>
  <c r="I182" i="7"/>
  <c r="H182" i="7"/>
  <c r="G182" i="7"/>
  <c r="F182" i="7"/>
  <c r="J180" i="7"/>
  <c r="I180" i="7"/>
  <c r="H180" i="7"/>
  <c r="G180" i="7"/>
  <c r="F180" i="7"/>
  <c r="J179" i="7"/>
  <c r="I179" i="7"/>
  <c r="H179" i="7"/>
  <c r="G179" i="7"/>
  <c r="I169" i="7"/>
  <c r="H169" i="7"/>
  <c r="G169" i="7"/>
  <c r="J168" i="7"/>
  <c r="I168" i="7"/>
  <c r="H168" i="7"/>
  <c r="G168" i="7"/>
  <c r="F168" i="7"/>
  <c r="J167" i="7"/>
  <c r="I167" i="7"/>
  <c r="H167" i="7"/>
  <c r="G167" i="7"/>
  <c r="F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54" i="7"/>
  <c r="I154" i="7"/>
  <c r="H154" i="7"/>
  <c r="G154" i="7"/>
  <c r="F154" i="7"/>
  <c r="J153" i="7"/>
  <c r="I153" i="7"/>
  <c r="H153" i="7"/>
  <c r="G153" i="7"/>
  <c r="F153" i="7"/>
  <c r="J152" i="7"/>
  <c r="I152" i="7"/>
  <c r="H152" i="7"/>
  <c r="G152" i="7"/>
  <c r="F152" i="7"/>
  <c r="J151" i="7"/>
  <c r="I151" i="7"/>
  <c r="H151" i="7"/>
  <c r="G151" i="7"/>
  <c r="F151" i="7"/>
  <c r="J150" i="7"/>
  <c r="I150" i="7"/>
  <c r="H150" i="7"/>
  <c r="G150" i="7"/>
  <c r="F150" i="7"/>
  <c r="J149" i="7"/>
  <c r="I149" i="7"/>
  <c r="H149" i="7"/>
  <c r="G149" i="7"/>
  <c r="F149" i="7"/>
  <c r="I139" i="7"/>
  <c r="H139" i="7"/>
  <c r="G139" i="7"/>
  <c r="F139" i="7"/>
  <c r="J138" i="7"/>
  <c r="I138" i="7"/>
  <c r="H138" i="7"/>
  <c r="G138" i="7"/>
  <c r="F138" i="7"/>
  <c r="J137" i="7"/>
  <c r="I137" i="7"/>
  <c r="H137" i="7"/>
  <c r="G137" i="7"/>
  <c r="F137" i="7"/>
  <c r="F136" i="7"/>
  <c r="J135" i="7"/>
  <c r="I135" i="7"/>
  <c r="H135" i="7"/>
  <c r="G135" i="7"/>
  <c r="F135" i="7"/>
  <c r="J134" i="7"/>
  <c r="I134" i="7"/>
  <c r="H134" i="7"/>
  <c r="G134" i="7"/>
  <c r="F134" i="7"/>
  <c r="J132" i="7"/>
  <c r="E132" i="7" s="1"/>
  <c r="E131" i="7"/>
  <c r="E130" i="7"/>
  <c r="G129" i="7"/>
  <c r="H129" i="7" s="1"/>
  <c r="E128" i="7"/>
  <c r="E127" i="7"/>
  <c r="F126" i="7"/>
  <c r="E88" i="7"/>
  <c r="E87" i="7"/>
  <c r="H86" i="7"/>
  <c r="I86" i="7" s="1"/>
  <c r="J86" i="7" s="1"/>
  <c r="E85" i="7"/>
  <c r="E84" i="7"/>
  <c r="F83" i="7"/>
  <c r="G89" i="7" s="1"/>
  <c r="E110" i="7"/>
  <c r="E109" i="7"/>
  <c r="E108" i="7"/>
  <c r="E107" i="7"/>
  <c r="E106" i="7"/>
  <c r="E105" i="7"/>
  <c r="J104" i="7"/>
  <c r="I104" i="7"/>
  <c r="H104" i="7"/>
  <c r="G104" i="7"/>
  <c r="F104" i="7"/>
  <c r="J103" i="7"/>
  <c r="E102" i="7"/>
  <c r="E101" i="7"/>
  <c r="F100" i="7"/>
  <c r="E100" i="7" s="1"/>
  <c r="E99" i="7"/>
  <c r="F98" i="7"/>
  <c r="F179" i="7" s="1"/>
  <c r="I97" i="7"/>
  <c r="H97" i="7"/>
  <c r="G97" i="7"/>
  <c r="I96" i="7"/>
  <c r="H96" i="7"/>
  <c r="G96" i="7"/>
  <c r="F96" i="7"/>
  <c r="F124" i="7" s="1"/>
  <c r="J95" i="7"/>
  <c r="J123" i="7" s="1"/>
  <c r="I95" i="7"/>
  <c r="I123" i="7" s="1"/>
  <c r="H95" i="7"/>
  <c r="H123" i="7" s="1"/>
  <c r="G95" i="7"/>
  <c r="G123" i="7" s="1"/>
  <c r="F95" i="7"/>
  <c r="J94" i="7"/>
  <c r="J122" i="7" s="1"/>
  <c r="I94" i="7"/>
  <c r="I122" i="7" s="1"/>
  <c r="H94" i="7"/>
  <c r="H122" i="7" s="1"/>
  <c r="G94" i="7"/>
  <c r="G122" i="7" s="1"/>
  <c r="F94" i="7"/>
  <c r="F122" i="7" s="1"/>
  <c r="J93" i="7"/>
  <c r="I93" i="7"/>
  <c r="H93" i="7"/>
  <c r="G93" i="7"/>
  <c r="G121" i="7" s="1"/>
  <c r="F93" i="7"/>
  <c r="J92" i="7"/>
  <c r="J120" i="7" s="1"/>
  <c r="I92" i="7"/>
  <c r="H92" i="7"/>
  <c r="H120" i="7" s="1"/>
  <c r="G92" i="7"/>
  <c r="G120" i="7" s="1"/>
  <c r="F92" i="7"/>
  <c r="F120" i="7" s="1"/>
  <c r="J91" i="7"/>
  <c r="I91" i="7"/>
  <c r="I119" i="7" s="1"/>
  <c r="H91" i="7"/>
  <c r="H119" i="7" s="1"/>
  <c r="G91" i="7"/>
  <c r="E74" i="7"/>
  <c r="E73" i="7"/>
  <c r="E72" i="7"/>
  <c r="E71" i="7"/>
  <c r="E70" i="7"/>
  <c r="E69" i="7"/>
  <c r="J68" i="7"/>
  <c r="I68" i="7"/>
  <c r="H68" i="7"/>
  <c r="G68" i="7"/>
  <c r="F68" i="7"/>
  <c r="E67" i="7"/>
  <c r="E66" i="7"/>
  <c r="E65" i="7"/>
  <c r="E64" i="7"/>
  <c r="E63" i="7"/>
  <c r="E62" i="7"/>
  <c r="J61" i="7"/>
  <c r="I61" i="7"/>
  <c r="H61" i="7"/>
  <c r="G61" i="7"/>
  <c r="F61" i="7"/>
  <c r="E32" i="7"/>
  <c r="E31" i="7"/>
  <c r="E30" i="7"/>
  <c r="E29" i="7"/>
  <c r="E28" i="7"/>
  <c r="E27" i="7"/>
  <c r="J26" i="7"/>
  <c r="I26" i="7"/>
  <c r="H26" i="7"/>
  <c r="G26" i="7"/>
  <c r="F26" i="7"/>
  <c r="E59" i="7"/>
  <c r="E58" i="7"/>
  <c r="H57" i="7"/>
  <c r="G57" i="7"/>
  <c r="F57" i="7"/>
  <c r="F54" i="7" s="1"/>
  <c r="E56" i="7"/>
  <c r="E55" i="7"/>
  <c r="J53" i="7"/>
  <c r="J191" i="7" s="1"/>
  <c r="F53" i="7"/>
  <c r="F191" i="7" s="1"/>
  <c r="E52" i="7"/>
  <c r="E51" i="7"/>
  <c r="E50" i="7"/>
  <c r="E49" i="7"/>
  <c r="E48" i="7"/>
  <c r="I47" i="7"/>
  <c r="H47" i="7"/>
  <c r="G47" i="7"/>
  <c r="I46" i="7"/>
  <c r="I40" i="7" s="1"/>
  <c r="E45" i="7"/>
  <c r="E44" i="7"/>
  <c r="E43" i="7"/>
  <c r="E42" i="7"/>
  <c r="E41" i="7"/>
  <c r="H40" i="7"/>
  <c r="G40" i="7"/>
  <c r="F40" i="7"/>
  <c r="H39" i="7"/>
  <c r="G39" i="7"/>
  <c r="J38" i="7"/>
  <c r="J80" i="7" s="1"/>
  <c r="I38" i="7"/>
  <c r="H38" i="7"/>
  <c r="G38" i="7"/>
  <c r="F38" i="7"/>
  <c r="F80" i="7" s="1"/>
  <c r="J37" i="7"/>
  <c r="I37" i="7"/>
  <c r="H37" i="7"/>
  <c r="H79" i="7" s="1"/>
  <c r="G37" i="7"/>
  <c r="G159" i="7" s="1"/>
  <c r="F37" i="7"/>
  <c r="J36" i="7"/>
  <c r="I36" i="7"/>
  <c r="H36" i="7"/>
  <c r="G36" i="7"/>
  <c r="F36" i="7"/>
  <c r="J35" i="7"/>
  <c r="I35" i="7"/>
  <c r="H35" i="7"/>
  <c r="H77" i="7" s="1"/>
  <c r="G35" i="7"/>
  <c r="F35" i="7"/>
  <c r="J34" i="7"/>
  <c r="J156" i="7" s="1"/>
  <c r="I34" i="7"/>
  <c r="H34" i="7"/>
  <c r="G34" i="7"/>
  <c r="F34" i="7"/>
  <c r="E17" i="7"/>
  <c r="E16" i="7"/>
  <c r="E15" i="7"/>
  <c r="E14" i="7"/>
  <c r="E13" i="7"/>
  <c r="J12" i="7"/>
  <c r="I12" i="7"/>
  <c r="H12" i="7"/>
  <c r="G12" i="7"/>
  <c r="F12" i="7"/>
  <c r="G185" i="7" l="1"/>
  <c r="E190" i="7"/>
  <c r="J145" i="7"/>
  <c r="J175" i="7" s="1"/>
  <c r="I156" i="7"/>
  <c r="G158" i="7"/>
  <c r="F159" i="7"/>
  <c r="J159" i="7"/>
  <c r="I160" i="7"/>
  <c r="I39" i="7"/>
  <c r="I33" i="7" s="1"/>
  <c r="F157" i="7"/>
  <c r="J157" i="7"/>
  <c r="H144" i="7"/>
  <c r="H174" i="7" s="1"/>
  <c r="H142" i="7"/>
  <c r="H172" i="7" s="1"/>
  <c r="E149" i="7"/>
  <c r="E150" i="7"/>
  <c r="J148" i="7"/>
  <c r="I148" i="7"/>
  <c r="E153" i="7"/>
  <c r="E154" i="7"/>
  <c r="F79" i="7"/>
  <c r="G126" i="7"/>
  <c r="F91" i="7"/>
  <c r="F156" i="7" s="1"/>
  <c r="I90" i="7"/>
  <c r="H121" i="7"/>
  <c r="E134" i="7"/>
  <c r="E135" i="7"/>
  <c r="E138" i="7"/>
  <c r="J139" i="7"/>
  <c r="E139" i="7" s="1"/>
  <c r="E165" i="7"/>
  <c r="I163" i="7"/>
  <c r="E182" i="7"/>
  <c r="H156" i="7"/>
  <c r="H160" i="7"/>
  <c r="G60" i="7"/>
  <c r="G184" i="7" s="1"/>
  <c r="I121" i="7"/>
  <c r="F97" i="7"/>
  <c r="E98" i="7"/>
  <c r="E104" i="7"/>
  <c r="J185" i="7"/>
  <c r="E12" i="7"/>
  <c r="G157" i="7"/>
  <c r="E36" i="7"/>
  <c r="E38" i="7"/>
  <c r="J47" i="7"/>
  <c r="E26" i="7"/>
  <c r="H80" i="7"/>
  <c r="H145" i="7" s="1"/>
  <c r="H175" i="7" s="1"/>
  <c r="E94" i="7"/>
  <c r="G124" i="7"/>
  <c r="E179" i="7"/>
  <c r="H148" i="7"/>
  <c r="F160" i="7"/>
  <c r="H163" i="7"/>
  <c r="E187" i="7"/>
  <c r="H185" i="7"/>
  <c r="E37" i="7"/>
  <c r="H78" i="7"/>
  <c r="I76" i="7"/>
  <c r="I141" i="7" s="1"/>
  <c r="E137" i="7"/>
  <c r="E151" i="7"/>
  <c r="E152" i="7"/>
  <c r="E166" i="7"/>
  <c r="E167" i="7"/>
  <c r="E188" i="7"/>
  <c r="E34" i="7"/>
  <c r="E35" i="7"/>
  <c r="E191" i="7"/>
  <c r="J77" i="7"/>
  <c r="J142" i="7" s="1"/>
  <c r="J172" i="7" s="1"/>
  <c r="I120" i="7"/>
  <c r="E120" i="7" s="1"/>
  <c r="E180" i="7"/>
  <c r="I185" i="7"/>
  <c r="E122" i="7"/>
  <c r="F144" i="7"/>
  <c r="F148" i="7"/>
  <c r="H158" i="7"/>
  <c r="F39" i="7"/>
  <c r="F47" i="7"/>
  <c r="E47" i="7" s="1"/>
  <c r="J76" i="7"/>
  <c r="G79" i="7"/>
  <c r="G144" i="7" s="1"/>
  <c r="G174" i="7" s="1"/>
  <c r="I80" i="7"/>
  <c r="I145" i="7" s="1"/>
  <c r="I175" i="7" s="1"/>
  <c r="G90" i="7"/>
  <c r="E92" i="7"/>
  <c r="F133" i="7"/>
  <c r="F158" i="7"/>
  <c r="J160" i="7"/>
  <c r="H181" i="7"/>
  <c r="G78" i="7"/>
  <c r="G181" i="7"/>
  <c r="I129" i="7"/>
  <c r="H126" i="7"/>
  <c r="F185" i="7"/>
  <c r="E186" i="7"/>
  <c r="I57" i="7"/>
  <c r="E68" i="7"/>
  <c r="F76" i="7"/>
  <c r="F77" i="7"/>
  <c r="J79" i="7"/>
  <c r="H90" i="7"/>
  <c r="E95" i="7"/>
  <c r="F123" i="7"/>
  <c r="E123" i="7" s="1"/>
  <c r="J96" i="7"/>
  <c r="J90" i="7" s="1"/>
  <c r="E103" i="7"/>
  <c r="J97" i="7"/>
  <c r="G119" i="7"/>
  <c r="H136" i="7"/>
  <c r="H133" i="7" s="1"/>
  <c r="G76" i="7"/>
  <c r="G156" i="7"/>
  <c r="I77" i="7"/>
  <c r="I157" i="7"/>
  <c r="I79" i="7"/>
  <c r="I144" i="7" s="1"/>
  <c r="I174" i="7" s="1"/>
  <c r="I159" i="7"/>
  <c r="G80" i="7"/>
  <c r="G145" i="7" s="1"/>
  <c r="G175" i="7" s="1"/>
  <c r="G160" i="7"/>
  <c r="J119" i="7"/>
  <c r="H157" i="7"/>
  <c r="G33" i="7"/>
  <c r="H33" i="7"/>
  <c r="J46" i="7"/>
  <c r="E53" i="7"/>
  <c r="F181" i="7"/>
  <c r="F178" i="7" s="1"/>
  <c r="F78" i="7"/>
  <c r="E61" i="7"/>
  <c r="H76" i="7"/>
  <c r="G77" i="7"/>
  <c r="G142" i="7" s="1"/>
  <c r="G172" i="7" s="1"/>
  <c r="E93" i="7"/>
  <c r="F121" i="7"/>
  <c r="J121" i="7"/>
  <c r="E86" i="7"/>
  <c r="G83" i="7"/>
  <c r="H159" i="7"/>
  <c r="E164" i="7"/>
  <c r="E168" i="7"/>
  <c r="F169" i="7"/>
  <c r="F163" i="7" s="1"/>
  <c r="J169" i="7"/>
  <c r="J163" i="7" s="1"/>
  <c r="E183" i="7"/>
  <c r="E189" i="7"/>
  <c r="G136" i="7"/>
  <c r="G148" i="7"/>
  <c r="G163" i="7"/>
  <c r="I33" i="5"/>
  <c r="I34" i="5"/>
  <c r="I35" i="5"/>
  <c r="I36" i="5"/>
  <c r="I37" i="5"/>
  <c r="J33" i="5"/>
  <c r="J34" i="5"/>
  <c r="J35" i="5"/>
  <c r="J36" i="5"/>
  <c r="J37" i="5"/>
  <c r="K33" i="5"/>
  <c r="K34" i="5"/>
  <c r="K35" i="5"/>
  <c r="K36" i="5"/>
  <c r="K37" i="5"/>
  <c r="K38" i="5"/>
  <c r="I38" i="5"/>
  <c r="J38" i="5"/>
  <c r="H38" i="5" l="1"/>
  <c r="F119" i="7"/>
  <c r="E119" i="7" s="1"/>
  <c r="F90" i="7"/>
  <c r="E90" i="7" s="1"/>
  <c r="G54" i="7"/>
  <c r="H60" i="7" s="1"/>
  <c r="H54" i="7" s="1"/>
  <c r="E160" i="7"/>
  <c r="E91" i="7"/>
  <c r="G81" i="7"/>
  <c r="G146" i="7" s="1"/>
  <c r="G176" i="7" s="1"/>
  <c r="G161" i="7"/>
  <c r="G155" i="7" s="1"/>
  <c r="G178" i="7"/>
  <c r="G118" i="7"/>
  <c r="E97" i="7"/>
  <c r="I142" i="7"/>
  <c r="I172" i="7" s="1"/>
  <c r="E185" i="7"/>
  <c r="E159" i="7"/>
  <c r="E121" i="7"/>
  <c r="E79" i="7"/>
  <c r="H143" i="7"/>
  <c r="H173" i="7" s="1"/>
  <c r="H89" i="7"/>
  <c r="J141" i="7"/>
  <c r="E169" i="7"/>
  <c r="F143" i="7"/>
  <c r="E96" i="7"/>
  <c r="F141" i="7"/>
  <c r="E76" i="7"/>
  <c r="J129" i="7"/>
  <c r="I126" i="7"/>
  <c r="I136" i="7"/>
  <c r="I133" i="7" s="1"/>
  <c r="F145" i="7"/>
  <c r="E157" i="7"/>
  <c r="F174" i="7"/>
  <c r="F142" i="7"/>
  <c r="E77" i="7"/>
  <c r="F161" i="7"/>
  <c r="F81" i="7"/>
  <c r="F75" i="7" s="1"/>
  <c r="F33" i="7"/>
  <c r="I171" i="7"/>
  <c r="E163" i="7"/>
  <c r="J40" i="7"/>
  <c r="E40" i="7" s="1"/>
  <c r="E46" i="7"/>
  <c r="J39" i="7"/>
  <c r="E39" i="7" s="1"/>
  <c r="G133" i="7"/>
  <c r="H141" i="7"/>
  <c r="G141" i="7"/>
  <c r="J144" i="7"/>
  <c r="J174" i="7" s="1"/>
  <c r="I181" i="7"/>
  <c r="I78" i="7"/>
  <c r="J57" i="7"/>
  <c r="E57" i="7" s="1"/>
  <c r="I158" i="7"/>
  <c r="F118" i="7"/>
  <c r="G143" i="7"/>
  <c r="G173" i="7" s="1"/>
  <c r="E148" i="7"/>
  <c r="E156" i="7"/>
  <c r="E80" i="7"/>
  <c r="J25" i="5"/>
  <c r="K25" i="5"/>
  <c r="I25" i="5"/>
  <c r="K18" i="5"/>
  <c r="K11" i="5"/>
  <c r="H12" i="5"/>
  <c r="H13" i="5"/>
  <c r="H14" i="5"/>
  <c r="H15" i="5"/>
  <c r="H16" i="5"/>
  <c r="H17" i="5"/>
  <c r="H19" i="5"/>
  <c r="H20" i="5"/>
  <c r="H21" i="5"/>
  <c r="H22" i="5"/>
  <c r="H23" i="5"/>
  <c r="H24" i="5"/>
  <c r="H26" i="5"/>
  <c r="H27" i="5"/>
  <c r="H28" i="5"/>
  <c r="H29" i="5"/>
  <c r="H30" i="5"/>
  <c r="H31" i="5"/>
  <c r="H81" i="7" l="1"/>
  <c r="H75" i="7" s="1"/>
  <c r="G75" i="7"/>
  <c r="H184" i="7"/>
  <c r="H178" i="7" s="1"/>
  <c r="I143" i="7"/>
  <c r="I173" i="7" s="1"/>
  <c r="J136" i="7"/>
  <c r="J126" i="7"/>
  <c r="E126" i="7" s="1"/>
  <c r="E129" i="7"/>
  <c r="F172" i="7"/>
  <c r="E172" i="7" s="1"/>
  <c r="E142" i="7"/>
  <c r="E145" i="7"/>
  <c r="F175" i="7"/>
  <c r="E175" i="7" s="1"/>
  <c r="F155" i="7"/>
  <c r="J181" i="7"/>
  <c r="E181" i="7" s="1"/>
  <c r="J78" i="7"/>
  <c r="J158" i="7"/>
  <c r="E158" i="7" s="1"/>
  <c r="H171" i="7"/>
  <c r="J33" i="7"/>
  <c r="E33" i="7" s="1"/>
  <c r="E144" i="7"/>
  <c r="H83" i="7"/>
  <c r="H161" i="7"/>
  <c r="H155" i="7" s="1"/>
  <c r="H124" i="7"/>
  <c r="G171" i="7"/>
  <c r="G170" i="7" s="1"/>
  <c r="G140" i="7"/>
  <c r="I60" i="7"/>
  <c r="F146" i="7"/>
  <c r="F140" i="7" s="1"/>
  <c r="E174" i="7"/>
  <c r="E141" i="7"/>
  <c r="F171" i="7"/>
  <c r="F173" i="7"/>
  <c r="J171" i="7"/>
  <c r="H25" i="5"/>
  <c r="I81" i="7" l="1"/>
  <c r="J60" i="7"/>
  <c r="I54" i="7"/>
  <c r="F176" i="7"/>
  <c r="F170" i="7" s="1"/>
  <c r="H118" i="7"/>
  <c r="I89" i="7"/>
  <c r="J133" i="7"/>
  <c r="E133" i="7" s="1"/>
  <c r="E136" i="7"/>
  <c r="J143" i="7"/>
  <c r="E171" i="7"/>
  <c r="E78" i="7"/>
  <c r="H146" i="7"/>
  <c r="H34" i="5"/>
  <c r="H33" i="5"/>
  <c r="H36" i="5"/>
  <c r="H37" i="5"/>
  <c r="I75" i="7" l="1"/>
  <c r="J89" i="7"/>
  <c r="J161" i="7" s="1"/>
  <c r="J155" i="7" s="1"/>
  <c r="I83" i="7"/>
  <c r="I124" i="7"/>
  <c r="I184" i="7"/>
  <c r="J81" i="7"/>
  <c r="J54" i="7"/>
  <c r="E54" i="7" s="1"/>
  <c r="E60" i="7"/>
  <c r="H176" i="7"/>
  <c r="H170" i="7" s="1"/>
  <c r="H140" i="7"/>
  <c r="J173" i="7"/>
  <c r="E143" i="7"/>
  <c r="I161" i="7"/>
  <c r="H35" i="5"/>
  <c r="J184" i="7" l="1"/>
  <c r="J178" i="7" s="1"/>
  <c r="I118" i="7"/>
  <c r="J75" i="7"/>
  <c r="E75" i="7" s="1"/>
  <c r="E81" i="7"/>
  <c r="I155" i="7"/>
  <c r="E155" i="7" s="1"/>
  <c r="E161" i="7"/>
  <c r="I178" i="7"/>
  <c r="J83" i="7"/>
  <c r="E83" i="7" s="1"/>
  <c r="J124" i="7"/>
  <c r="J118" i="7" s="1"/>
  <c r="I146" i="7"/>
  <c r="E173" i="7"/>
  <c r="E89" i="7"/>
  <c r="K32" i="5"/>
  <c r="I32" i="5"/>
  <c r="J32" i="5"/>
  <c r="E184" i="7" l="1"/>
  <c r="E178" i="7"/>
  <c r="E124" i="7"/>
  <c r="E118" i="7" s="1"/>
  <c r="J146" i="7"/>
  <c r="J176" i="7" s="1"/>
  <c r="J170" i="7" s="1"/>
  <c r="I176" i="7"/>
  <c r="I140" i="7"/>
  <c r="H32" i="5"/>
  <c r="I11" i="5"/>
  <c r="J140" i="7" l="1"/>
  <c r="E140" i="7" s="1"/>
  <c r="E146" i="7"/>
  <c r="I170" i="7"/>
  <c r="E170" i="7" s="1"/>
  <c r="E176" i="7"/>
  <c r="I18" i="5"/>
  <c r="J18" i="5"/>
  <c r="J11" i="5"/>
  <c r="H11" i="5" s="1"/>
  <c r="H1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1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изменения 12.10.2022  увел лимитов (с поселениями)                ( в иных нет деф поселений)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ФСО Атлант мероприятие</t>
        </r>
      </text>
    </comment>
    <comment ref="J39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ФОК сп.Чеускино</t>
        </r>
        <r>
          <rPr>
            <sz val="9"/>
            <color indexed="81"/>
            <rFont val="Tahoma"/>
            <family val="2"/>
            <charset val="204"/>
          </rPr>
          <t xml:space="preserve">
2027г-125000,00000
2028г-125000,00000</t>
        </r>
      </text>
    </comment>
    <comment ref="F43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Приобретения:
Поселения - 87,997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6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лыжная база Каркатеевы (май, лыжный инвентарь (лыжи, лыжероллеры,  палки для лыж, ботинки)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ФОК Каркатеевы 120 000,00
Лыжная база пойковский 15 000,00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53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ФОК Каркатеевы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5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ФОК с.п.Сентябрьский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53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ФОК Чеускино 250 000,00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ФОК  Пойковский  330 000,00
2027 г ФОК Сентябрьский
Строительство Строительно монтажные работы 160 000,00
35 000,00 на формирование земельного участка</t>
        </r>
      </text>
    </comment>
    <comment ref="F57" authorId="0" shapeId="0" xr:uid="{00000000-0006-0000-0000-00000A000000}">
      <text>
        <r>
          <rPr>
            <b/>
            <u/>
            <sz val="9"/>
            <color indexed="81"/>
            <rFont val="Tahoma"/>
            <family val="2"/>
            <charset val="204"/>
          </rPr>
          <t>МБ 46 926,52629 в т.ч:</t>
        </r>
        <r>
          <rPr>
            <b/>
            <sz val="9"/>
            <color indexed="81"/>
            <rFont val="Tahoma"/>
            <family val="2"/>
            <charset val="204"/>
          </rPr>
          <t xml:space="preserve">
ФСО Атлант  20 224,36564 (ЗП - 10м);
ФОК  12 390,42045 (ЗП 9,5 м)
МКУ  6 004,69020 (ЗП 9 м)
МЕРОПРИЯТИЯ  8307,05+55,00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u/>
            <sz val="9"/>
            <color indexed="81"/>
            <rFont val="Tahoma"/>
            <family val="2"/>
            <charset val="204"/>
          </rPr>
          <t xml:space="preserve">Поселения: 90 074,276 в т.ч:
</t>
        </r>
        <r>
          <rPr>
            <b/>
            <sz val="9"/>
            <color indexed="81"/>
            <rFont val="Tahoma"/>
            <family val="2"/>
            <charset val="204"/>
          </rPr>
          <t>содержание - 65 408,40765
Мероприятия - 3 217,479
МКУ  - 21 448,38923</t>
        </r>
      </text>
    </comment>
    <comment ref="G57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МБ - 56 387,54123
Поселение пойк - 38 815,25898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мероприятия Пойк - 2 008,7</t>
        </r>
      </text>
    </comment>
    <comment ref="F60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МБ - 37 350,09331 в т.ч</t>
        </r>
        <r>
          <rPr>
            <sz val="9"/>
            <color indexed="81"/>
            <rFont val="Tahoma"/>
            <family val="2"/>
            <charset val="204"/>
          </rPr>
          <t xml:space="preserve">
ФСО Атлант  8 766,19036 ( ЗП 248,6; ст 212 - 2,4; ст 222 - 900,00; ст 224 - 5 044,132; ст 300 - 210,00);
ФОК Сингапай - 2 890,83 ( ЗП 1839,7; 
МЕРОПРИЯТИ  23 883,25
</t>
        </r>
      </text>
    </comment>
    <comment ref="F100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Софинансирование 953,000;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Комплексная безопасность 438,18
Обследование спортивного сооружения (сертификация)  120,00</t>
        </r>
      </text>
    </comment>
    <comment ref="F10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1 112,5  в т.ч :                                                           1 014,9  Приобретение мебели (шкафы д/раздевалок, кресла офисные, МФУ, мониторы)/ 97,6,0 Приобретение алюминевой полосы, тактильной таблички и наклеек, светового маяка, тактильной плитки,  контрасной ленты, наклейки на двери желтые (ДС)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10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2600,00 - Установка освещения по периметру спортивной площадки, есть видеонаблюдение к ним нужна освещенность  (столбы + светильники работа) 
7 000,00 - замена полов в спортзале
57 735,37 - Благоустройство территории спортивной площадки (включает в себя уличные спортивные тренажеры, беговая дорожка, мини футбольное поле с воротами, баскетбольная площадка возможна) (более оборудованная спорт площадка в Пойковском)
43 058,51 - Капитальный ремонт здания СШ НЕПТУН  (проектно сметный расчет в ценах 2018 года)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</author>
  </authors>
  <commentList>
    <comment ref="I1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2023г./115000,0 ИИ СМР
</t>
        </r>
      </text>
    </comment>
    <comment ref="J17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2024г./125000,0 ИИ СМР</t>
        </r>
      </text>
    </comment>
    <comment ref="I24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перенос денег с 2022</t>
        </r>
      </text>
    </comment>
    <comment ref="K31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ФОК с.п.Сентябрьский
2025г.-5000,00000/ИИ ПИР
2027г.-160000,00000/ИИ СМР
35,00000/МБ формирование з/у </t>
        </r>
      </text>
    </comment>
  </commentList>
</comments>
</file>

<file path=xl/sharedStrings.xml><?xml version="1.0" encoding="utf-8"?>
<sst xmlns="http://schemas.openxmlformats.org/spreadsheetml/2006/main" count="444" uniqueCount="188">
  <si>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</si>
  <si>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</si>
  <si>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</si>
  <si>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</si>
  <si>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</si>
  <si>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</si>
  <si>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</si>
  <si>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</si>
  <si>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</si>
  <si>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</si>
  <si>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</si>
  <si>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</si>
  <si>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</si>
  <si>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</si>
  <si>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</si>
  <si>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</si>
  <si>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</si>
  <si>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</si>
  <si>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</si>
  <si>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</si>
  <si>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</si>
  <si>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</si>
  <si>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</si>
  <si>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</si>
  <si>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</si>
  <si>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</si>
  <si>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</si>
  <si>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</si>
  <si>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</si>
  <si>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</si>
  <si>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</si>
  <si>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</si>
  <si>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</si>
  <si>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</si>
  <si>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</si>
  <si>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</si>
  <si>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</si>
  <si>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</si>
  <si>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</si>
  <si>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</si>
  <si>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</si>
  <si>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</si>
  <si>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</si>
  <si>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>1.1.</t>
  </si>
  <si>
    <t>Таблица 2</t>
  </si>
  <si>
    <t xml:space="preserve">Распределение финансовых ресурсов муниципальной программы 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</si>
  <si>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</si>
  <si>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</si>
  <si>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</si>
  <si>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</si>
  <si>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</si>
  <si>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</si>
  <si>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</si>
  <si>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</si>
  <si>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</si>
  <si>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</si>
  <si>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</si>
  <si>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</si>
  <si>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</si>
  <si>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</si>
  <si>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</si>
  <si>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</si>
  <si>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</si>
  <si>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</si>
  <si>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</si>
  <si>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</si>
  <si>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</si>
  <si>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</si>
  <si>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</si>
  <si>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</si>
  <si>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</si>
  <si>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</si>
  <si>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</si>
  <si>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</si>
  <si>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</si>
  <si>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</si>
  <si>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</si>
  <si>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Цель: "Создание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арене"</t>
  </si>
  <si>
    <t>Задача 1. "Пропаганда спортивного образа жизни для всех возрастных категорий и социальных групп граждан"</t>
  </si>
  <si>
    <t>Подпрограмма 1 "Развитие массовой физической культуры и спорта, школьного спорта"</t>
  </si>
  <si>
    <t xml:space="preserve">Задача 2. "Обеспечение доступа жителям Нефтеюганского района к спортивной инфраструктуре" </t>
  </si>
  <si>
    <t xml:space="preserve">Задача 3. "Повышение доступности и качества спортивной подготовки детей и обеспечение прогресса спортивного резерва. Развитие детско-юношеского спорта." </t>
  </si>
  <si>
    <t xml:space="preserve">Задача 4. "Создание условий для успешного выступления спортсменов Нефтеюганского района на окружных, всероссийских и международных соревнованиях" 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</si>
  <si>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</si>
  <si>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</si>
  <si>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</si>
  <si>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</si>
  <si>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</si>
  <si>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</si>
  <si>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</si>
  <si>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</si>
  <si>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</si>
  <si>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</si>
  <si>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</si>
  <si>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</si>
  <si>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2023-2024</t>
  </si>
  <si>
    <t>80 чел/час</t>
  </si>
  <si>
    <t>Лыжная база г.п.Пойковский</t>
  </si>
  <si>
    <t>2022-2023</t>
  </si>
  <si>
    <t xml:space="preserve">В рамках данного мероприятия осуществляется деятельность БУНР ФСО Атлант (проведение районных спортивно-массовых мероприятий, в соответствии с календарным планом). </t>
  </si>
  <si>
    <t>Итого</t>
  </si>
  <si>
    <t>№</t>
  </si>
  <si>
    <t>Объем финансирования,тыс. рублей</t>
  </si>
  <si>
    <t>2023г.</t>
  </si>
  <si>
    <t>2024г.</t>
  </si>
  <si>
    <t xml:space="preserve">всего </t>
  </si>
  <si>
    <t>средства по Соглашениям по передаче полномочий</t>
  </si>
  <si>
    <t xml:space="preserve">Физкультурно-оздоровительный комплекс  гп Пойковский                         </t>
  </si>
  <si>
    <t>Всего*</t>
  </si>
  <si>
    <t xml:space="preserve">средства поселений </t>
  </si>
  <si>
    <t>1.7.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</si>
  <si>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(%)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</si>
  <si>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</si>
  <si>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Из них учащихся  (%)</t>
  </si>
  <si>
    <t>Доля средств бюджета Нефтеюганского района, выделяемых негосударственным организациям, в том числе СО НКО на предоставление услуг в сфере физической культуры и спорта, потенциально возможных к передаче (%)</t>
  </si>
  <si>
    <t>0</t>
  </si>
  <si>
    <t>92,2</t>
  </si>
  <si>
    <t>100</t>
  </si>
  <si>
    <t>Доля детей и молодежи (возраст 3 - 29 лет), систематически занимающихся физической культурой и спортом, в общей численности детей и молодежи (%)</t>
  </si>
  <si>
    <t>Доля граждан среднего возраста (женщины: 30 - 54года; мужчины: 30 - 59 лет), систематически занимающихся физической культурой и спортом, в общей численности граждан среднего возраста(%)</t>
  </si>
  <si>
    <t>Доля  граждан старшего возраста (женщины: 55 -79 года; мужчины: 60 - 79 лет), систематически занимающихся физической культурой и спортом в общей численности граждан старшего возраста (%)</t>
  </si>
  <si>
    <t xml:space="preserve">Доля занимающихся по программам спортивной подготовки в организациях ведомственной принадлежности физической культуры и спорта (%), </t>
  </si>
  <si>
    <r>
      <t>80 чел/час</t>
    </r>
    <r>
      <rPr>
        <sz val="11"/>
        <color indexed="8"/>
        <rFont val="Times New Roman"/>
        <family val="1"/>
        <charset val="204"/>
      </rPr>
      <t>  </t>
    </r>
  </si>
  <si>
    <t>Строительство</t>
  </si>
  <si>
    <t>1,3,5 км. 100 чел.</t>
  </si>
  <si>
    <t>не определен</t>
  </si>
  <si>
    <t>Лыжероллерная трасса с твердым покрытием и электрическим освещением к объекту "Модульная лыжная база в районе сп Каркатевы Нефтеюганского района"***</t>
  </si>
  <si>
    <t>1</t>
  </si>
  <si>
    <t>2</t>
  </si>
  <si>
    <t>3</t>
  </si>
  <si>
    <t>4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</si>
  <si>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</si>
  <si>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</si>
  <si>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</si>
  <si>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</si>
  <si>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</si>
  <si>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</si>
  <si>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</si>
  <si>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</si>
  <si>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ФОК сп.Чеускино</t>
  </si>
  <si>
    <t xml:space="preserve">     Подпрограмма I "Развитие массовой физической культуры и спорта, школьного спорта"                           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</si>
  <si>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</si>
  <si>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</si>
  <si>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</si>
  <si>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</si>
  <si>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</si>
  <si>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соревнованиях, осуществляется содержание учреждения и выплата заработной платы НРБОУ ДО ДЮСШ "Нептун"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</si>
  <si>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</si>
  <si>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</si>
  <si>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</si>
  <si>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</si>
  <si>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 В рамках данного мероприятия осуществляется содержание учреждения и выплата заработной платы БУНР ФСО Атлант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</si>
  <si>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 xml:space="preserve"> Данное мероприятие направлено на реализацию проекта в сфере физической культуре и спорта по организации и проведении официальных физкультурных (физкультурно-оздоровительных) мероприятий.</t>
  </si>
  <si>
    <t xml:space="preserve">Без финансирования.                                       В рамках реализации Регионального проекта "Спорт-норма жизни" на территории Нефтеюганского района проводятся Всероссийские мероприятия:                         1)"Лыжня России"                                                          2) Всероссийский день бега "Кросс - наций".   </t>
  </si>
  <si>
    <t>ФОК сп.Сентябрьский</t>
  </si>
  <si>
    <t>2025-2027</t>
  </si>
  <si>
    <t xml:space="preserve">Физкультурно-оздоровительный комплекс  сп.Сентябрьский                                 </t>
  </si>
  <si>
    <t>БУНР "Атлант"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</si>
  <si>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</si>
  <si>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</si>
  <si>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</si>
  <si>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</si>
  <si>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 xml:space="preserve">«Об утверждении порядка предоставления субсидий некоммерческим организациям (в том числе социально ориентированным некоммерческим организациям), не являющимся государственными (муниципальными) учреждениями, осуществляющимдеятельность в сфере физической культуры и спорта»  от 03.11.2017 № 1962-Постановление администрации Нефтеюганского района
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</si>
  <si>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</si>
  <si>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Остаток стоимости на 01.01.2023</t>
  </si>
  <si>
    <t>Перечень реализуемых объектов на очередной финансовый год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</si>
  <si>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Структурный элемент (основное мероприятие) муниципальной программы </t>
  </si>
  <si>
    <t xml:space="preserve"> Проект Нефтеюганского района "Крепкое здоровье-крепкий район." (показатели 1,2 табл.1)</t>
  </si>
  <si>
    <t xml:space="preserve">    Основное мероприятие:          "Укрепление материально-технической базы учреждений спорта" (показатель 2 табл.1; показатели 1,2,3,4 табл.8)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</si>
  <si>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</si>
  <si>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   "Обеспечение деятельности (оказание услуг) организация занятий физической культурой и спортом" (показатель  1 табл.1; показатели 1,2,3,4 табл.8)</t>
  </si>
  <si>
    <t>Основное мероприятие:                          "Предоставление субсидий бюджетным, автономным учреждениям и иным некоммерческим организациям " (показатель.6 таблицы 8)</t>
  </si>
  <si>
    <t>Основное мероприятие    "Развитие сети шаговой доступности" (показатель 1 табл.1; показатели 3,4,5,6 табл.8)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</si>
  <si>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</si>
  <si>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</si>
  <si>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 xml:space="preserve"> Региональный проект "Спорт-норма жизни" (показатели 1,2 табл.1)</t>
  </si>
  <si>
    <t>Проект Нефтеюганского района "Крепкое здоровье-крепкий район" (показатели 1,2 табл.1)</t>
  </si>
  <si>
    <t>Основное мероприятие "Укрепление материально-технической базы учреждений спорта" (показатель 2 табл.1; показатели 1,2,3,4 табл.8)</t>
  </si>
  <si>
    <t>Основное мероприятие "Обеспечение деятельности (оказание услуг) организация занятий физической культурой и спортом" (показатель  1 табл.1; показатели 1,2,3,4 табл.8)</t>
  </si>
  <si>
    <t>Основное мероприятие "Предоставление субсидий бюджетным, автономным учреждениям и иным некоммерческим организациям" (показатель.6 таблицы 8)</t>
  </si>
  <si>
    <t>Основное мероприятие "Развитие сети шаговой доступности" (п.1таблицы 1; п. 2,3,4 таблицы 8)</t>
  </si>
  <si>
    <t>Основное мероприятие «Развитие инфраструктуры для занятий физической культурой и массовым спортом» (п.1таблицы 1)</t>
  </si>
  <si>
    <t>Основное мероприятие  "Укрепление материально-технической базы учреждений спорта"  (показатель 2 табл.1; показатели 1,2,3,4 табл.8;)</t>
  </si>
  <si>
    <t xml:space="preserve">Основное мероприятие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       </t>
  </si>
  <si>
    <t xml:space="preserve">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        </t>
  </si>
  <si>
    <t xml:space="preserve">Основное мероприятие:          "Укрепление материально-технической базы учреждений спорта" (показатель 2 табл.1; показатели 1,2,3,4 табл.8;)   </t>
  </si>
  <si>
    <t>Основное мероприятие: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(показатель 1табл.1, показатели 1,2,3,4 табл.8)</t>
  </si>
  <si>
    <t xml:space="preserve">Основное мероприятие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(показатель 1табл.1, показатели 1,2,3,4 табл.8)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</si>
</sst>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u/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79">
    <xf numFmtId="0" fontId="0" fillId="0" borderId="0" xfId="0"/>
    <xf numFmtId="0" fontId="3" fillId="0" borderId="0" xfId="0" applyFont="1"/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/>
    <xf numFmtId="0" fontId="6" fillId="0" borderId="0" xfId="0" applyFont="1" applyAlignment="1">
      <alignment horizontal="right" vertical="center" wrapText="1"/>
    </xf>
    <xf numFmtId="0" fontId="0" fillId="0" borderId="0" xfId="0" applyFill="1"/>
    <xf numFmtId="165" fontId="16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NumberFormat="1" applyFont="1" applyBorder="1" applyAlignment="1">
      <alignment horizontal="center" vertical="center" wrapText="1"/>
    </xf>
    <xf numFmtId="165" fontId="7" fillId="2" borderId="8" xfId="1" applyNumberFormat="1" applyFont="1" applyFill="1" applyBorder="1" applyAlignment="1">
      <alignment horizontal="justify" vertical="center"/>
    </xf>
    <xf numFmtId="0" fontId="22" fillId="2" borderId="8" xfId="0" applyFont="1" applyFill="1" applyBorder="1" applyAlignment="1">
      <alignment horizontal="center" vertical="center" wrapText="1"/>
    </xf>
    <xf numFmtId="171" fontId="22" fillId="2" borderId="8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vertical="center" wrapText="1"/>
    </xf>
    <xf numFmtId="171" fontId="21" fillId="2" borderId="0" xfId="0" applyNumberFormat="1" applyFont="1" applyFill="1" applyBorder="1" applyAlignment="1">
      <alignment vertical="center" wrapText="1"/>
    </xf>
    <xf numFmtId="171" fontId="21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49" fontId="11" fillId="2" borderId="0" xfId="0" applyNumberFormat="1" applyFont="1" applyFill="1" applyBorder="1" applyAlignment="1">
      <alignment vertical="center" wrapText="1"/>
    </xf>
    <xf numFmtId="0" fontId="0" fillId="0" borderId="0" xfId="0" applyBorder="1"/>
    <xf numFmtId="0" fontId="6" fillId="0" borderId="8" xfId="0" applyFont="1" applyBorder="1" applyAlignment="1">
      <alignment vertical="center" wrapText="1"/>
    </xf>
    <xf numFmtId="49" fontId="6" fillId="0" borderId="8" xfId="0" applyNumberFormat="1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23" fillId="0" borderId="0" xfId="0" applyFont="1"/>
    <xf numFmtId="0" fontId="21" fillId="2" borderId="0" xfId="0" applyFont="1" applyFill="1" applyAlignment="1">
      <alignment horizontal="right" vertical="center"/>
    </xf>
    <xf numFmtId="0" fontId="27" fillId="2" borderId="0" xfId="0" applyFont="1" applyFill="1"/>
    <xf numFmtId="0" fontId="0" fillId="2" borderId="8" xfId="0" applyFill="1" applyBorder="1" applyAlignment="1">
      <alignment horizontal="left" vertical="center" wrapText="1"/>
    </xf>
    <xf numFmtId="0" fontId="6" fillId="2" borderId="8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49" fontId="7" fillId="2" borderId="8" xfId="1" applyNumberFormat="1" applyFont="1" applyFill="1" applyBorder="1" applyAlignment="1">
      <alignment horizontal="justify" vertical="center" wrapText="1"/>
    </xf>
    <xf numFmtId="0" fontId="16" fillId="2" borderId="8" xfId="0" applyFont="1" applyFill="1" applyBorder="1" applyAlignment="1">
      <alignment horizontal="left" vertical="center" wrapText="1"/>
    </xf>
    <xf numFmtId="167" fontId="9" fillId="2" borderId="8" xfId="4" applyNumberFormat="1" applyFont="1" applyFill="1" applyBorder="1" applyAlignment="1">
      <alignment vertical="center" wrapText="1"/>
    </xf>
    <xf numFmtId="49" fontId="7" fillId="2" borderId="8" xfId="1" applyNumberFormat="1" applyFont="1" applyFill="1" applyBorder="1" applyAlignment="1">
      <alignment horizontal="justify" vertical="center"/>
    </xf>
    <xf numFmtId="0" fontId="20" fillId="2" borderId="8" xfId="0" applyFont="1" applyFill="1" applyBorder="1" applyAlignment="1">
      <alignment horizontal="left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171" fontId="21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164" fontId="7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5" fontId="20" fillId="0" borderId="1" xfId="1" applyNumberFormat="1" applyFont="1" applyFill="1" applyBorder="1" applyAlignment="1">
      <alignment horizontal="justify" vertical="center"/>
    </xf>
    <xf numFmtId="0" fontId="20" fillId="0" borderId="1" xfId="0" applyFont="1" applyFill="1" applyBorder="1" applyAlignment="1">
      <alignment horizontal="left" vertical="center" wrapText="1"/>
    </xf>
    <xf numFmtId="165" fontId="16" fillId="0" borderId="1" xfId="1" applyNumberFormat="1" applyFont="1" applyFill="1" applyBorder="1" applyAlignment="1">
      <alignment horizontal="right" vertical="center"/>
    </xf>
    <xf numFmtId="165" fontId="20" fillId="0" borderId="4" xfId="1" applyNumberFormat="1" applyFont="1" applyFill="1" applyBorder="1" applyAlignment="1">
      <alignment horizontal="justify" vertical="center"/>
    </xf>
    <xf numFmtId="165" fontId="20" fillId="0" borderId="5" xfId="1" applyNumberFormat="1" applyFont="1" applyFill="1" applyBorder="1" applyAlignment="1">
      <alignment horizontal="justify" vertical="center"/>
    </xf>
    <xf numFmtId="0" fontId="26" fillId="0" borderId="1" xfId="0" applyFont="1" applyFill="1" applyBorder="1" applyAlignment="1">
      <alignment horizontal="center" vertical="center"/>
    </xf>
    <xf numFmtId="165" fontId="16" fillId="0" borderId="5" xfId="1" applyNumberFormat="1" applyFont="1" applyFill="1" applyBorder="1" applyAlignment="1">
      <alignment horizontal="justify" vertical="center"/>
    </xf>
    <xf numFmtId="0" fontId="20" fillId="0" borderId="1" xfId="0" applyFont="1" applyFill="1" applyBorder="1"/>
    <xf numFmtId="0" fontId="16" fillId="0" borderId="1" xfId="0" applyFont="1" applyFill="1" applyBorder="1" applyAlignment="1">
      <alignment horizontal="justify" vertical="center"/>
    </xf>
    <xf numFmtId="165" fontId="20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justify" vertical="center" wrapText="1"/>
    </xf>
    <xf numFmtId="168" fontId="16" fillId="0" borderId="1" xfId="1" applyNumberFormat="1" applyFont="1" applyFill="1" applyBorder="1" applyAlignment="1">
      <alignment horizontal="justify" vertical="center"/>
    </xf>
    <xf numFmtId="0" fontId="17" fillId="0" borderId="0" xfId="0" applyFont="1" applyFill="1"/>
    <xf numFmtId="49" fontId="7" fillId="2" borderId="8" xfId="1" applyNumberFormat="1" applyFont="1" applyFill="1" applyBorder="1" applyAlignment="1">
      <alignment horizontal="left" vertical="center" wrapText="1"/>
    </xf>
    <xf numFmtId="165" fontId="7" fillId="2" borderId="8" xfId="1" applyNumberFormat="1" applyFont="1" applyFill="1" applyBorder="1" applyAlignment="1">
      <alignment horizontal="left" vertical="center" wrapText="1"/>
    </xf>
    <xf numFmtId="171" fontId="21" fillId="2" borderId="8" xfId="0" applyNumberFormat="1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2" borderId="8" xfId="4" applyFont="1" applyFill="1" applyBorder="1" applyAlignment="1">
      <alignment horizontal="center" vertical="center" wrapText="1"/>
    </xf>
    <xf numFmtId="0" fontId="18" fillId="2" borderId="8" xfId="4" applyFont="1" applyFill="1" applyBorder="1" applyAlignment="1">
      <alignment horizontal="center" wrapText="1"/>
    </xf>
    <xf numFmtId="0" fontId="18" fillId="0" borderId="8" xfId="4" applyFont="1" applyFill="1" applyBorder="1" applyAlignment="1">
      <alignment horizontal="center" wrapText="1"/>
    </xf>
    <xf numFmtId="167" fontId="16" fillId="2" borderId="8" xfId="4" applyNumberFormat="1" applyFont="1" applyFill="1" applyBorder="1" applyAlignment="1">
      <alignment vertical="center" wrapText="1"/>
    </xf>
    <xf numFmtId="167" fontId="18" fillId="2" borderId="8" xfId="4" applyNumberFormat="1" applyFont="1" applyFill="1" applyBorder="1" applyAlignment="1">
      <alignment vertical="center" wrapText="1"/>
    </xf>
    <xf numFmtId="167" fontId="20" fillId="2" borderId="8" xfId="4" applyNumberFormat="1" applyFont="1" applyFill="1" applyBorder="1" applyAlignment="1">
      <alignment vertical="center" wrapText="1"/>
    </xf>
    <xf numFmtId="0" fontId="9" fillId="2" borderId="8" xfId="4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68" fontId="0" fillId="2" borderId="0" xfId="0" applyNumberFormat="1" applyFill="1"/>
    <xf numFmtId="0" fontId="7" fillId="0" borderId="8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165" fontId="20" fillId="2" borderId="1" xfId="1" applyNumberFormat="1" applyFont="1" applyFill="1" applyBorder="1" applyAlignment="1">
      <alignment horizontal="justify" vertical="center"/>
    </xf>
    <xf numFmtId="0" fontId="16" fillId="2" borderId="1" xfId="0" applyFont="1" applyFill="1" applyBorder="1" applyAlignment="1">
      <alignment horizontal="left" vertical="center" wrapText="1"/>
    </xf>
    <xf numFmtId="165" fontId="16" fillId="2" borderId="1" xfId="1" applyNumberFormat="1" applyFont="1" applyFill="1" applyBorder="1" applyAlignment="1">
      <alignment horizontal="justify" vertical="center"/>
    </xf>
    <xf numFmtId="165" fontId="16" fillId="2" borderId="5" xfId="1" applyNumberFormat="1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6" fontId="20" fillId="0" borderId="2" xfId="0" applyNumberFormat="1" applyFont="1" applyFill="1" applyBorder="1" applyAlignment="1">
      <alignment horizontal="center" vertical="center" wrapText="1"/>
    </xf>
    <xf numFmtId="16" fontId="20" fillId="0" borderId="3" xfId="0" applyNumberFormat="1" applyFont="1" applyFill="1" applyBorder="1" applyAlignment="1">
      <alignment horizontal="center" vertical="center" wrapText="1"/>
    </xf>
    <xf numFmtId="16" fontId="20" fillId="0" borderId="4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6" fontId="20" fillId="2" borderId="2" xfId="0" applyNumberFormat="1" applyFont="1" applyFill="1" applyBorder="1" applyAlignment="1">
      <alignment horizontal="center" vertical="center" wrapText="1"/>
    </xf>
    <xf numFmtId="16" fontId="20" fillId="2" borderId="3" xfId="0" applyNumberFormat="1" applyFont="1" applyFill="1" applyBorder="1" applyAlignment="1">
      <alignment horizontal="center" vertical="center" wrapText="1"/>
    </xf>
    <xf numFmtId="16" fontId="20" fillId="2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16" fontId="2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/>
    </xf>
    <xf numFmtId="2" fontId="20" fillId="0" borderId="4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9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8" fillId="2" borderId="8" xfId="4" applyFont="1" applyFill="1" applyBorder="1" applyAlignment="1">
      <alignment horizontal="center" vertical="center" wrapText="1"/>
    </xf>
    <xf numFmtId="0" fontId="18" fillId="0" borderId="8" xfId="4" applyFont="1" applyFill="1" applyBorder="1" applyAlignment="1">
      <alignment horizontal="center" vertical="center" wrapText="1"/>
    </xf>
    <xf numFmtId="0" fontId="19" fillId="2" borderId="8" xfId="4" applyFont="1" applyFill="1" applyBorder="1" applyAlignment="1">
      <alignment horizontal="center" vertical="center" wrapText="1"/>
    </xf>
    <xf numFmtId="0" fontId="16" fillId="2" borderId="8" xfId="4" applyFont="1" applyFill="1" applyBorder="1" applyAlignment="1">
      <alignment horizontal="center" wrapText="1"/>
    </xf>
    <xf numFmtId="169" fontId="7" fillId="2" borderId="8" xfId="1" applyNumberFormat="1" applyFont="1" applyFill="1" applyBorder="1" applyAlignment="1">
      <alignment horizontal="center" vertical="center"/>
    </xf>
    <xf numFmtId="0" fontId="16" fillId="2" borderId="8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170" fontId="4" fillId="0" borderId="0" xfId="4" applyNumberFormat="1" applyFill="1" applyBorder="1" applyAlignment="1">
      <alignment horizontal="center" wrapText="1"/>
    </xf>
    <xf numFmtId="169" fontId="6" fillId="2" borderId="8" xfId="4" applyNumberFormat="1" applyFont="1" applyFill="1" applyBorder="1" applyAlignment="1">
      <alignment horizontal="center" vertical="center" wrapText="1"/>
    </xf>
    <xf numFmtId="167" fontId="18" fillId="2" borderId="8" xfId="4" applyNumberFormat="1" applyFont="1" applyFill="1" applyBorder="1" applyAlignment="1">
      <alignment horizontal="center" vertical="center" wrapText="1"/>
    </xf>
    <xf numFmtId="0" fontId="16" fillId="2" borderId="8" xfId="4" applyNumberFormat="1" applyFont="1" applyFill="1" applyBorder="1" applyAlignment="1">
      <alignment horizontal="center" vertical="center" wrapText="1"/>
    </xf>
    <xf numFmtId="167" fontId="18" fillId="2" borderId="12" xfId="4" applyNumberFormat="1" applyFont="1" applyFill="1" applyBorder="1" applyAlignment="1">
      <alignment horizontal="center" vertical="center" wrapText="1"/>
    </xf>
    <xf numFmtId="167" fontId="18" fillId="2" borderId="13" xfId="4" applyNumberFormat="1" applyFont="1" applyFill="1" applyBorder="1" applyAlignment="1">
      <alignment horizontal="center" vertical="center" wrapText="1"/>
    </xf>
    <xf numFmtId="167" fontId="18" fillId="2" borderId="16" xfId="4" applyNumberFormat="1" applyFont="1" applyFill="1" applyBorder="1" applyAlignment="1">
      <alignment horizontal="center" vertical="center" wrapText="1"/>
    </xf>
    <xf numFmtId="0" fontId="16" fillId="2" borderId="17" xfId="4" applyNumberFormat="1" applyFont="1" applyFill="1" applyBorder="1" applyAlignment="1">
      <alignment horizontal="center" vertical="center"/>
    </xf>
    <xf numFmtId="0" fontId="16" fillId="2" borderId="9" xfId="4" applyNumberFormat="1" applyFont="1" applyFill="1" applyBorder="1" applyAlignment="1">
      <alignment horizontal="center" vertical="center"/>
    </xf>
    <xf numFmtId="0" fontId="16" fillId="2" borderId="18" xfId="4" applyNumberFormat="1" applyFont="1" applyFill="1" applyBorder="1" applyAlignment="1">
      <alignment horizontal="center" vertical="center"/>
    </xf>
    <xf numFmtId="0" fontId="16" fillId="2" borderId="14" xfId="4" applyNumberFormat="1" applyFont="1" applyFill="1" applyBorder="1" applyAlignment="1">
      <alignment horizontal="center" vertical="center"/>
    </xf>
    <xf numFmtId="0" fontId="16" fillId="2" borderId="0" xfId="4" applyNumberFormat="1" applyFont="1" applyFill="1" applyBorder="1" applyAlignment="1">
      <alignment horizontal="center" vertical="center"/>
    </xf>
    <xf numFmtId="0" fontId="16" fillId="2" borderId="15" xfId="4" applyNumberFormat="1" applyFont="1" applyFill="1" applyBorder="1" applyAlignment="1">
      <alignment horizontal="center" vertical="center"/>
    </xf>
    <xf numFmtId="0" fontId="16" fillId="2" borderId="10" xfId="4" applyNumberFormat="1" applyFont="1" applyFill="1" applyBorder="1" applyAlignment="1">
      <alignment horizontal="center" vertical="center"/>
    </xf>
    <xf numFmtId="0" fontId="16" fillId="2" borderId="11" xfId="4" applyNumberFormat="1" applyFont="1" applyFill="1" applyBorder="1" applyAlignment="1">
      <alignment horizontal="center" vertical="center"/>
    </xf>
    <xf numFmtId="0" fontId="16" fillId="2" borderId="19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171" fontId="21" fillId="2" borderId="8" xfId="0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99CC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J193"/>
  <sheetViews>
    <sheetView topLeftCell="A4" zoomScale="85" zoomScaleNormal="85" zoomScaleSheetLayoutView="90" workbookViewId="0">
      <pane xSplit="4" ySplit="3" topLeftCell="E13" activePane="bottomRight" state="frozen"/>
      <selection activeCell="A4" sqref="A4"/>
      <selection pane="topRight" activeCell="E4" sqref="E4"/>
      <selection pane="bottomLeft" activeCell="A8" sqref="A8"/>
      <selection pane="bottomRight" activeCell="B19" sqref="B19:B25"/>
    </sheetView>
  </sheetViews>
  <sheetFormatPr defaultColWidth="9.140625" defaultRowHeight="15" x14ac:dyDescent="0.25"/>
  <cols>
    <col min="1" max="1" width="15" style="16" customWidth="1"/>
    <col min="2" max="2" width="29.42578125" style="17" customWidth="1"/>
    <col min="3" max="3" width="28.7109375" style="18" customWidth="1"/>
    <col min="4" max="4" width="34.85546875" style="18" customWidth="1"/>
    <col min="5" max="5" width="17.85546875" style="18" customWidth="1"/>
    <col min="6" max="6" width="19.140625" style="18" customWidth="1"/>
    <col min="7" max="9" width="20.85546875" style="18" customWidth="1"/>
    <col min="10" max="10" width="19.28515625" style="45" customWidth="1"/>
    <col min="11" max="16384" width="9.140625" style="18"/>
  </cols>
  <sheetData>
    <row r="1" spans="1:10" ht="15.75" x14ac:dyDescent="0.25">
      <c r="J1" s="44" t="s">
        <v>44</v>
      </c>
    </row>
    <row r="2" spans="1:10" x14ac:dyDescent="0.25">
      <c r="A2" s="141" t="s">
        <v>45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15.75" customHeight="1" x14ac:dyDescent="0.25">
      <c r="A3" s="143"/>
      <c r="B3" s="143"/>
      <c r="C3" s="143"/>
      <c r="D3" s="143"/>
      <c r="E3" s="143"/>
      <c r="F3" s="143"/>
      <c r="G3" s="143"/>
      <c r="H3" s="143"/>
      <c r="I3" s="143"/>
      <c r="J3" s="143"/>
    </row>
    <row r="4" spans="1:10" ht="15.75" customHeight="1" x14ac:dyDescent="0.25">
      <c r="A4" s="88"/>
      <c r="B4" s="88"/>
      <c r="C4" s="88"/>
      <c r="D4" s="88"/>
      <c r="E4" s="88"/>
      <c r="F4" s="88"/>
      <c r="G4" s="88"/>
      <c r="H4" s="88"/>
      <c r="I4" s="88" t="s">
        <v>44</v>
      </c>
      <c r="J4" s="88"/>
    </row>
    <row r="5" spans="1:10" ht="15.75" customHeight="1" x14ac:dyDescent="0.25">
      <c r="A5" s="99" t="s">
        <v>174</v>
      </c>
      <c r="B5" s="99"/>
      <c r="C5" s="99"/>
      <c r="D5" s="99"/>
      <c r="E5" s="99"/>
      <c r="F5" s="99"/>
      <c r="G5" s="99"/>
      <c r="H5" s="99"/>
      <c r="I5" s="99"/>
      <c r="J5" s="99"/>
    </row>
    <row r="6" spans="1:10" ht="15.75" customHeight="1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ht="15.75" customHeight="1" x14ac:dyDescent="0.25">
      <c r="A7" s="142" t="s">
        <v>39</v>
      </c>
      <c r="B7" s="121" t="s">
        <v>166</v>
      </c>
      <c r="C7" s="121" t="s">
        <v>89</v>
      </c>
      <c r="D7" s="121" t="s">
        <v>2</v>
      </c>
      <c r="E7" s="121" t="s">
        <v>90</v>
      </c>
      <c r="F7" s="121"/>
      <c r="G7" s="121"/>
      <c r="H7" s="121"/>
      <c r="I7" s="121"/>
      <c r="J7" s="121"/>
    </row>
    <row r="8" spans="1:10" s="20" customFormat="1" x14ac:dyDescent="0.25">
      <c r="A8" s="142"/>
      <c r="B8" s="121"/>
      <c r="C8" s="121"/>
      <c r="D8" s="121"/>
      <c r="E8" s="121" t="s">
        <v>36</v>
      </c>
      <c r="F8" s="121"/>
      <c r="G8" s="121"/>
      <c r="H8" s="121"/>
      <c r="I8" s="121"/>
      <c r="J8" s="121"/>
    </row>
    <row r="9" spans="1:10" s="20" customFormat="1" ht="15" customHeight="1" x14ac:dyDescent="0.25">
      <c r="A9" s="142"/>
      <c r="B9" s="121"/>
      <c r="C9" s="121"/>
      <c r="D9" s="121"/>
      <c r="E9" s="86" t="s">
        <v>3</v>
      </c>
      <c r="F9" s="86" t="s">
        <v>63</v>
      </c>
      <c r="G9" s="86" t="s">
        <v>64</v>
      </c>
      <c r="H9" s="86" t="s">
        <v>142</v>
      </c>
      <c r="I9" s="86" t="s">
        <v>143</v>
      </c>
      <c r="J9" s="86" t="s">
        <v>144</v>
      </c>
    </row>
    <row r="10" spans="1:10" s="20" customFormat="1" ht="44.25" customHeight="1" x14ac:dyDescent="0.25">
      <c r="A10" s="67">
        <v>1</v>
      </c>
      <c r="B10" s="67">
        <v>2</v>
      </c>
      <c r="C10" s="67">
        <v>3</v>
      </c>
      <c r="D10" s="67">
        <v>4</v>
      </c>
      <c r="E10" s="67">
        <v>5</v>
      </c>
      <c r="F10" s="67">
        <v>6</v>
      </c>
      <c r="G10" s="67">
        <v>7</v>
      </c>
      <c r="H10" s="67">
        <v>8</v>
      </c>
      <c r="I10" s="67">
        <v>9</v>
      </c>
      <c r="J10" s="67">
        <v>10</v>
      </c>
    </row>
    <row r="11" spans="1:10" s="74" customFormat="1" ht="9.75" customHeight="1" x14ac:dyDescent="0.2">
      <c r="A11" s="100" t="s">
        <v>140</v>
      </c>
      <c r="B11" s="105"/>
      <c r="C11" s="100"/>
      <c r="D11" s="100"/>
      <c r="E11" s="100"/>
      <c r="F11" s="100"/>
      <c r="G11" s="100"/>
      <c r="H11" s="100"/>
      <c r="I11" s="100"/>
      <c r="J11" s="100"/>
    </row>
    <row r="12" spans="1:10" s="74" customFormat="1" ht="13.5" customHeight="1" x14ac:dyDescent="0.2">
      <c r="A12" s="128" t="s">
        <v>43</v>
      </c>
      <c r="B12" s="108" t="s">
        <v>175</v>
      </c>
      <c r="C12" s="125" t="s">
        <v>1</v>
      </c>
      <c r="D12" s="87" t="s">
        <v>3</v>
      </c>
      <c r="E12" s="62">
        <f t="shared" ref="E12:E53" si="0">SUM(F12:J12)</f>
        <v>0</v>
      </c>
      <c r="F12" s="62">
        <f>SUM(F13:F18)</f>
        <v>0</v>
      </c>
      <c r="G12" s="62">
        <f t="shared" ref="G12:J12" si="1">SUM(G13:G18)</f>
        <v>0</v>
      </c>
      <c r="H12" s="62">
        <f t="shared" si="1"/>
        <v>0</v>
      </c>
      <c r="I12" s="62">
        <f t="shared" si="1"/>
        <v>0</v>
      </c>
      <c r="J12" s="62">
        <f t="shared" si="1"/>
        <v>0</v>
      </c>
    </row>
    <row r="13" spans="1:10" s="20" customFormat="1" x14ac:dyDescent="0.25">
      <c r="A13" s="129"/>
      <c r="B13" s="109"/>
      <c r="C13" s="126"/>
      <c r="D13" s="87" t="s">
        <v>4</v>
      </c>
      <c r="E13" s="62">
        <f t="shared" si="0"/>
        <v>0</v>
      </c>
      <c r="F13" s="21"/>
      <c r="G13" s="21">
        <v>0</v>
      </c>
      <c r="H13" s="21">
        <v>0</v>
      </c>
      <c r="I13" s="21">
        <v>0</v>
      </c>
      <c r="J13" s="21">
        <v>0</v>
      </c>
    </row>
    <row r="14" spans="1:10" s="20" customFormat="1" x14ac:dyDescent="0.25">
      <c r="A14" s="129"/>
      <c r="B14" s="109"/>
      <c r="C14" s="126"/>
      <c r="D14" s="87" t="s">
        <v>5</v>
      </c>
      <c r="E14" s="62">
        <f t="shared" si="0"/>
        <v>0</v>
      </c>
      <c r="F14" s="21"/>
      <c r="G14" s="21">
        <v>0</v>
      </c>
      <c r="H14" s="21">
        <v>0</v>
      </c>
      <c r="I14" s="21">
        <v>0</v>
      </c>
      <c r="J14" s="21">
        <v>0</v>
      </c>
    </row>
    <row r="15" spans="1:10" s="20" customFormat="1" x14ac:dyDescent="0.25">
      <c r="A15" s="129"/>
      <c r="B15" s="109"/>
      <c r="C15" s="126"/>
      <c r="D15" s="87" t="s">
        <v>6</v>
      </c>
      <c r="E15" s="62">
        <f t="shared" si="0"/>
        <v>0</v>
      </c>
      <c r="F15" s="21"/>
      <c r="G15" s="21">
        <v>0</v>
      </c>
      <c r="H15" s="21">
        <v>0</v>
      </c>
      <c r="I15" s="21">
        <v>0</v>
      </c>
      <c r="J15" s="21">
        <v>0</v>
      </c>
    </row>
    <row r="16" spans="1:10" s="20" customFormat="1" ht="30" x14ac:dyDescent="0.25">
      <c r="A16" s="129"/>
      <c r="B16" s="109"/>
      <c r="C16" s="126"/>
      <c r="D16" s="87" t="s">
        <v>46</v>
      </c>
      <c r="E16" s="62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s="20" customFormat="1" x14ac:dyDescent="0.25">
      <c r="A17" s="129"/>
      <c r="B17" s="109"/>
      <c r="C17" s="126"/>
      <c r="D17" s="87" t="s">
        <v>47</v>
      </c>
      <c r="E17" s="62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s="20" customFormat="1" x14ac:dyDescent="0.25">
      <c r="A18" s="130"/>
      <c r="B18" s="110"/>
      <c r="C18" s="127"/>
      <c r="D18" s="87" t="s">
        <v>7</v>
      </c>
      <c r="E18" s="62"/>
      <c r="F18" s="21"/>
      <c r="G18" s="21"/>
      <c r="H18" s="21"/>
      <c r="I18" s="21"/>
      <c r="J18" s="21"/>
    </row>
    <row r="19" spans="1:10" s="20" customFormat="1" x14ac:dyDescent="0.25">
      <c r="A19" s="138" t="s">
        <v>66</v>
      </c>
      <c r="B19" s="108" t="s">
        <v>167</v>
      </c>
      <c r="C19" s="125" t="s">
        <v>1</v>
      </c>
      <c r="D19" s="87" t="s">
        <v>3</v>
      </c>
      <c r="E19" s="62">
        <v>2000</v>
      </c>
      <c r="F19" s="21">
        <v>250</v>
      </c>
      <c r="G19" s="21">
        <v>250</v>
      </c>
      <c r="H19" s="21">
        <v>250</v>
      </c>
      <c r="I19" s="21">
        <v>250</v>
      </c>
      <c r="J19" s="21">
        <v>1000</v>
      </c>
    </row>
    <row r="20" spans="1:10" s="20" customFormat="1" x14ac:dyDescent="0.25">
      <c r="A20" s="139"/>
      <c r="B20" s="109"/>
      <c r="C20" s="126"/>
      <c r="D20" s="87" t="s">
        <v>4</v>
      </c>
      <c r="E20" s="62"/>
      <c r="F20" s="21"/>
      <c r="G20" s="21"/>
      <c r="H20" s="21"/>
      <c r="I20" s="21"/>
      <c r="J20" s="21"/>
    </row>
    <row r="21" spans="1:10" s="20" customFormat="1" x14ac:dyDescent="0.25">
      <c r="A21" s="139"/>
      <c r="B21" s="109"/>
      <c r="C21" s="126"/>
      <c r="D21" s="87" t="s">
        <v>5</v>
      </c>
      <c r="E21" s="62"/>
      <c r="F21" s="21"/>
      <c r="G21" s="21"/>
      <c r="H21" s="21"/>
      <c r="I21" s="21"/>
      <c r="J21" s="21"/>
    </row>
    <row r="22" spans="1:10" s="20" customFormat="1" x14ac:dyDescent="0.25">
      <c r="A22" s="139"/>
      <c r="B22" s="109"/>
      <c r="C22" s="126"/>
      <c r="D22" s="87" t="s">
        <v>6</v>
      </c>
      <c r="E22" s="62"/>
      <c r="F22" s="21"/>
      <c r="G22" s="21"/>
      <c r="H22" s="21"/>
      <c r="I22" s="21"/>
      <c r="J22" s="21"/>
    </row>
    <row r="23" spans="1:10" s="20" customFormat="1" ht="30" x14ac:dyDescent="0.25">
      <c r="A23" s="139"/>
      <c r="B23" s="109"/>
      <c r="C23" s="126"/>
      <c r="D23" s="87" t="s">
        <v>46</v>
      </c>
      <c r="E23" s="62"/>
      <c r="F23" s="21"/>
      <c r="G23" s="21"/>
      <c r="H23" s="21"/>
      <c r="I23" s="21"/>
      <c r="J23" s="21"/>
    </row>
    <row r="24" spans="1:10" s="20" customFormat="1" x14ac:dyDescent="0.25">
      <c r="A24" s="139"/>
      <c r="B24" s="109"/>
      <c r="C24" s="126"/>
      <c r="D24" s="87" t="s">
        <v>47</v>
      </c>
      <c r="E24" s="62"/>
      <c r="F24" s="21"/>
      <c r="G24" s="21"/>
      <c r="H24" s="21"/>
      <c r="I24" s="21"/>
      <c r="J24" s="21"/>
    </row>
    <row r="25" spans="1:10" s="20" customFormat="1" x14ac:dyDescent="0.25">
      <c r="A25" s="140"/>
      <c r="B25" s="110"/>
      <c r="C25" s="127"/>
      <c r="D25" s="87" t="s">
        <v>7</v>
      </c>
      <c r="E25" s="62">
        <v>2000</v>
      </c>
      <c r="F25" s="21">
        <v>250</v>
      </c>
      <c r="G25" s="21">
        <v>250</v>
      </c>
      <c r="H25" s="21">
        <v>250</v>
      </c>
      <c r="I25" s="21">
        <v>250</v>
      </c>
      <c r="J25" s="21">
        <v>1000</v>
      </c>
    </row>
    <row r="26" spans="1:10" x14ac:dyDescent="0.25">
      <c r="A26" s="111" t="s">
        <v>70</v>
      </c>
      <c r="B26" s="122" t="s">
        <v>171</v>
      </c>
      <c r="C26" s="115" t="s">
        <v>1</v>
      </c>
      <c r="D26" s="93" t="s">
        <v>3</v>
      </c>
      <c r="E26" s="94">
        <f t="shared" ref="E26:E32" si="2">SUM(F26:J26)</f>
        <v>12980</v>
      </c>
      <c r="F26" s="94">
        <f t="shared" ref="F26:J26" si="3">SUM(F27:F32)</f>
        <v>1298</v>
      </c>
      <c r="G26" s="94">
        <f t="shared" si="3"/>
        <v>1298</v>
      </c>
      <c r="H26" s="94">
        <f t="shared" si="3"/>
        <v>1298</v>
      </c>
      <c r="I26" s="94">
        <f t="shared" si="3"/>
        <v>1298</v>
      </c>
      <c r="J26" s="94">
        <f t="shared" si="3"/>
        <v>7788</v>
      </c>
    </row>
    <row r="27" spans="1:10" x14ac:dyDescent="0.25">
      <c r="A27" s="112"/>
      <c r="B27" s="123"/>
      <c r="C27" s="115"/>
      <c r="D27" s="95" t="s">
        <v>4</v>
      </c>
      <c r="E27" s="96">
        <f t="shared" si="2"/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</row>
    <row r="28" spans="1:10" x14ac:dyDescent="0.25">
      <c r="A28" s="112"/>
      <c r="B28" s="123"/>
      <c r="C28" s="115"/>
      <c r="D28" s="95" t="s">
        <v>5</v>
      </c>
      <c r="E28" s="96">
        <f t="shared" si="2"/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</row>
    <row r="29" spans="1:10" x14ac:dyDescent="0.25">
      <c r="A29" s="112"/>
      <c r="B29" s="123"/>
      <c r="C29" s="115"/>
      <c r="D29" s="95" t="s">
        <v>6</v>
      </c>
      <c r="E29" s="96">
        <f t="shared" si="2"/>
        <v>12980</v>
      </c>
      <c r="F29" s="96">
        <v>1298</v>
      </c>
      <c r="G29" s="96">
        <v>1298</v>
      </c>
      <c r="H29" s="96">
        <v>1298</v>
      </c>
      <c r="I29" s="96">
        <v>1298</v>
      </c>
      <c r="J29" s="94">
        <v>7788</v>
      </c>
    </row>
    <row r="30" spans="1:10" ht="30" x14ac:dyDescent="0.25">
      <c r="A30" s="112"/>
      <c r="B30" s="123"/>
      <c r="C30" s="115"/>
      <c r="D30" s="95" t="s">
        <v>48</v>
      </c>
      <c r="E30" s="96">
        <f t="shared" si="2"/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</row>
    <row r="31" spans="1:10" x14ac:dyDescent="0.25">
      <c r="A31" s="112"/>
      <c r="B31" s="123"/>
      <c r="C31" s="115"/>
      <c r="D31" s="95" t="s">
        <v>47</v>
      </c>
      <c r="E31" s="96">
        <f t="shared" si="2"/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</row>
    <row r="32" spans="1:10" x14ac:dyDescent="0.25">
      <c r="A32" s="113"/>
      <c r="B32" s="124"/>
      <c r="C32" s="115"/>
      <c r="D32" s="95" t="s">
        <v>7</v>
      </c>
      <c r="E32" s="96">
        <f t="shared" si="2"/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</row>
    <row r="33" spans="1:10" s="20" customFormat="1" x14ac:dyDescent="0.25">
      <c r="A33" s="100" t="s">
        <v>91</v>
      </c>
      <c r="B33" s="104" t="s">
        <v>168</v>
      </c>
      <c r="C33" s="134" t="s">
        <v>169</v>
      </c>
      <c r="D33" s="63" t="s">
        <v>3</v>
      </c>
      <c r="E33" s="62">
        <f t="shared" si="0"/>
        <v>1037177.997</v>
      </c>
      <c r="F33" s="62">
        <f t="shared" ref="F33:I33" si="4">SUM(F34:F39)</f>
        <v>137177.997</v>
      </c>
      <c r="G33" s="62">
        <f t="shared" si="4"/>
        <v>120000</v>
      </c>
      <c r="H33" s="62">
        <f t="shared" si="4"/>
        <v>5000</v>
      </c>
      <c r="I33" s="62">
        <f t="shared" si="4"/>
        <v>0</v>
      </c>
      <c r="J33" s="62">
        <f>SUM(J34:J39)</f>
        <v>775000</v>
      </c>
    </row>
    <row r="34" spans="1:10" s="20" customFormat="1" x14ac:dyDescent="0.25">
      <c r="A34" s="100"/>
      <c r="B34" s="104"/>
      <c r="C34" s="135"/>
      <c r="D34" s="87" t="s">
        <v>4</v>
      </c>
      <c r="E34" s="21">
        <f t="shared" si="0"/>
        <v>0</v>
      </c>
      <c r="F34" s="21">
        <f t="shared" ref="F34:J39" si="5">F41+F48</f>
        <v>0</v>
      </c>
      <c r="G34" s="21">
        <f t="shared" si="5"/>
        <v>0</v>
      </c>
      <c r="H34" s="21">
        <f t="shared" si="5"/>
        <v>0</v>
      </c>
      <c r="I34" s="21">
        <f t="shared" si="5"/>
        <v>0</v>
      </c>
      <c r="J34" s="21">
        <f t="shared" si="5"/>
        <v>0</v>
      </c>
    </row>
    <row r="35" spans="1:10" s="20" customFormat="1" x14ac:dyDescent="0.25">
      <c r="A35" s="100"/>
      <c r="B35" s="104"/>
      <c r="C35" s="135"/>
      <c r="D35" s="87" t="s">
        <v>5</v>
      </c>
      <c r="E35" s="21">
        <f t="shared" si="0"/>
        <v>0</v>
      </c>
      <c r="F35" s="21">
        <f t="shared" si="5"/>
        <v>0</v>
      </c>
      <c r="G35" s="21">
        <f t="shared" si="5"/>
        <v>0</v>
      </c>
      <c r="H35" s="21">
        <f t="shared" si="5"/>
        <v>0</v>
      </c>
      <c r="I35" s="21">
        <f t="shared" si="5"/>
        <v>0</v>
      </c>
      <c r="J35" s="21">
        <f t="shared" si="5"/>
        <v>0</v>
      </c>
    </row>
    <row r="36" spans="1:10" s="20" customFormat="1" x14ac:dyDescent="0.25">
      <c r="A36" s="100"/>
      <c r="B36" s="104"/>
      <c r="C36" s="135"/>
      <c r="D36" s="87" t="s">
        <v>6</v>
      </c>
      <c r="E36" s="21">
        <f t="shared" si="0"/>
        <v>87.997</v>
      </c>
      <c r="F36" s="21">
        <f t="shared" si="5"/>
        <v>87.997</v>
      </c>
      <c r="G36" s="21">
        <f t="shared" si="5"/>
        <v>0</v>
      </c>
      <c r="H36" s="21">
        <f t="shared" si="5"/>
        <v>0</v>
      </c>
      <c r="I36" s="21">
        <f t="shared" si="5"/>
        <v>0</v>
      </c>
      <c r="J36" s="21">
        <f t="shared" si="5"/>
        <v>0</v>
      </c>
    </row>
    <row r="37" spans="1:10" s="20" customFormat="1" ht="30" x14ac:dyDescent="0.25">
      <c r="A37" s="100"/>
      <c r="B37" s="104"/>
      <c r="C37" s="135"/>
      <c r="D37" s="87" t="s">
        <v>48</v>
      </c>
      <c r="E37" s="21">
        <f t="shared" si="0"/>
        <v>0</v>
      </c>
      <c r="F37" s="21">
        <f t="shared" si="5"/>
        <v>0</v>
      </c>
      <c r="G37" s="21">
        <f t="shared" si="5"/>
        <v>0</v>
      </c>
      <c r="H37" s="21">
        <f t="shared" si="5"/>
        <v>0</v>
      </c>
      <c r="I37" s="21">
        <f t="shared" si="5"/>
        <v>0</v>
      </c>
      <c r="J37" s="21">
        <f t="shared" si="5"/>
        <v>0</v>
      </c>
    </row>
    <row r="38" spans="1:10" s="20" customFormat="1" x14ac:dyDescent="0.25">
      <c r="A38" s="100"/>
      <c r="B38" s="104"/>
      <c r="C38" s="135"/>
      <c r="D38" s="87" t="s">
        <v>47</v>
      </c>
      <c r="E38" s="21">
        <f t="shared" si="0"/>
        <v>0</v>
      </c>
      <c r="F38" s="21">
        <f t="shared" si="5"/>
        <v>0</v>
      </c>
      <c r="G38" s="21">
        <f t="shared" si="5"/>
        <v>0</v>
      </c>
      <c r="H38" s="21">
        <f t="shared" si="5"/>
        <v>0</v>
      </c>
      <c r="I38" s="21">
        <f t="shared" si="5"/>
        <v>0</v>
      </c>
      <c r="J38" s="21">
        <f t="shared" si="5"/>
        <v>0</v>
      </c>
    </row>
    <row r="39" spans="1:10" s="20" customFormat="1" x14ac:dyDescent="0.25">
      <c r="A39" s="100"/>
      <c r="B39" s="104"/>
      <c r="C39" s="136"/>
      <c r="D39" s="87" t="s">
        <v>7</v>
      </c>
      <c r="E39" s="21">
        <f t="shared" si="0"/>
        <v>1037090</v>
      </c>
      <c r="F39" s="21">
        <f t="shared" si="5"/>
        <v>137090</v>
      </c>
      <c r="G39" s="21">
        <f t="shared" si="5"/>
        <v>120000</v>
      </c>
      <c r="H39" s="21">
        <f t="shared" si="5"/>
        <v>5000</v>
      </c>
      <c r="I39" s="21">
        <f t="shared" si="5"/>
        <v>0</v>
      </c>
      <c r="J39" s="21">
        <f>J46+J53</f>
        <v>775000</v>
      </c>
    </row>
    <row r="40" spans="1:10" s="20" customFormat="1" x14ac:dyDescent="0.25">
      <c r="A40" s="100"/>
      <c r="B40" s="104"/>
      <c r="C40" s="137" t="s">
        <v>1</v>
      </c>
      <c r="D40" s="63" t="s">
        <v>3</v>
      </c>
      <c r="E40" s="62">
        <f t="shared" si="0"/>
        <v>2177.9969999999998</v>
      </c>
      <c r="F40" s="62">
        <f t="shared" ref="F40:J40" si="6">SUM(F41:F46)</f>
        <v>2177.9969999999998</v>
      </c>
      <c r="G40" s="62">
        <f t="shared" si="6"/>
        <v>0</v>
      </c>
      <c r="H40" s="62">
        <f t="shared" si="6"/>
        <v>0</v>
      </c>
      <c r="I40" s="62">
        <f t="shared" si="6"/>
        <v>0</v>
      </c>
      <c r="J40" s="62">
        <f t="shared" si="6"/>
        <v>0</v>
      </c>
    </row>
    <row r="41" spans="1:10" s="20" customFormat="1" x14ac:dyDescent="0.25">
      <c r="A41" s="100"/>
      <c r="B41" s="104"/>
      <c r="C41" s="137"/>
      <c r="D41" s="87" t="s">
        <v>4</v>
      </c>
      <c r="E41" s="62">
        <f t="shared" si="0"/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</row>
    <row r="42" spans="1:10" s="20" customFormat="1" x14ac:dyDescent="0.25">
      <c r="A42" s="100"/>
      <c r="B42" s="104"/>
      <c r="C42" s="137"/>
      <c r="D42" s="87" t="s">
        <v>5</v>
      </c>
      <c r="E42" s="62">
        <f t="shared" si="0"/>
        <v>0</v>
      </c>
      <c r="F42" s="21"/>
      <c r="G42" s="21">
        <v>0</v>
      </c>
      <c r="H42" s="21">
        <v>0</v>
      </c>
      <c r="I42" s="21">
        <v>0</v>
      </c>
      <c r="J42" s="21">
        <v>0</v>
      </c>
    </row>
    <row r="43" spans="1:10" s="20" customFormat="1" x14ac:dyDescent="0.25">
      <c r="A43" s="100"/>
      <c r="B43" s="104"/>
      <c r="C43" s="137"/>
      <c r="D43" s="87" t="s">
        <v>6</v>
      </c>
      <c r="E43" s="62">
        <f t="shared" si="0"/>
        <v>87.997</v>
      </c>
      <c r="F43" s="21">
        <v>87.997</v>
      </c>
      <c r="G43" s="21">
        <v>0</v>
      </c>
      <c r="H43" s="21">
        <v>0</v>
      </c>
      <c r="I43" s="21">
        <v>0</v>
      </c>
      <c r="J43" s="21">
        <v>0</v>
      </c>
    </row>
    <row r="44" spans="1:10" s="20" customFormat="1" ht="30" x14ac:dyDescent="0.25">
      <c r="A44" s="100"/>
      <c r="B44" s="104"/>
      <c r="C44" s="137"/>
      <c r="D44" s="87" t="s">
        <v>48</v>
      </c>
      <c r="E44" s="62">
        <f t="shared" si="0"/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</row>
    <row r="45" spans="1:10" s="20" customFormat="1" x14ac:dyDescent="0.25">
      <c r="A45" s="100"/>
      <c r="B45" s="104"/>
      <c r="C45" s="137"/>
      <c r="D45" s="87" t="s">
        <v>47</v>
      </c>
      <c r="E45" s="62">
        <f t="shared" si="0"/>
        <v>0</v>
      </c>
      <c r="F45" s="21"/>
      <c r="G45" s="21">
        <v>0</v>
      </c>
      <c r="H45" s="21">
        <v>0</v>
      </c>
      <c r="I45" s="21">
        <v>0</v>
      </c>
      <c r="J45" s="21">
        <v>0</v>
      </c>
    </row>
    <row r="46" spans="1:10" x14ac:dyDescent="0.25">
      <c r="A46" s="100"/>
      <c r="B46" s="104"/>
      <c r="C46" s="137"/>
      <c r="D46" s="87" t="s">
        <v>7</v>
      </c>
      <c r="E46" s="62">
        <f t="shared" si="0"/>
        <v>2090</v>
      </c>
      <c r="F46" s="21">
        <v>2090</v>
      </c>
      <c r="G46" s="21">
        <v>0</v>
      </c>
      <c r="H46" s="21">
        <v>0</v>
      </c>
      <c r="I46" s="21">
        <f>H46</f>
        <v>0</v>
      </c>
      <c r="J46" s="21">
        <f>I46*4</f>
        <v>0</v>
      </c>
    </row>
    <row r="47" spans="1:10" x14ac:dyDescent="0.25">
      <c r="A47" s="100"/>
      <c r="B47" s="104"/>
      <c r="C47" s="137" t="s">
        <v>161</v>
      </c>
      <c r="D47" s="63" t="s">
        <v>3</v>
      </c>
      <c r="E47" s="62">
        <f t="shared" si="0"/>
        <v>1035000</v>
      </c>
      <c r="F47" s="62">
        <f t="shared" ref="F47:J47" si="7">SUM(F48:F53)</f>
        <v>135000</v>
      </c>
      <c r="G47" s="62">
        <f t="shared" si="7"/>
        <v>120000</v>
      </c>
      <c r="H47" s="62">
        <f t="shared" si="7"/>
        <v>5000</v>
      </c>
      <c r="I47" s="62">
        <f t="shared" si="7"/>
        <v>0</v>
      </c>
      <c r="J47" s="62">
        <f t="shared" si="7"/>
        <v>775000</v>
      </c>
    </row>
    <row r="48" spans="1:10" x14ac:dyDescent="0.25">
      <c r="A48" s="100"/>
      <c r="B48" s="104"/>
      <c r="C48" s="137"/>
      <c r="D48" s="87" t="s">
        <v>4</v>
      </c>
      <c r="E48" s="21">
        <f t="shared" si="0"/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</row>
    <row r="49" spans="1:10" x14ac:dyDescent="0.25">
      <c r="A49" s="100"/>
      <c r="B49" s="104"/>
      <c r="C49" s="137"/>
      <c r="D49" s="87" t="s">
        <v>5</v>
      </c>
      <c r="E49" s="21">
        <f t="shared" si="0"/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</row>
    <row r="50" spans="1:10" x14ac:dyDescent="0.25">
      <c r="A50" s="100"/>
      <c r="B50" s="104"/>
      <c r="C50" s="137"/>
      <c r="D50" s="87" t="s">
        <v>6</v>
      </c>
      <c r="E50" s="62">
        <f t="shared" si="0"/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</row>
    <row r="51" spans="1:10" ht="30" x14ac:dyDescent="0.25">
      <c r="A51" s="100"/>
      <c r="B51" s="104"/>
      <c r="C51" s="137"/>
      <c r="D51" s="87" t="s">
        <v>48</v>
      </c>
      <c r="E51" s="21">
        <f t="shared" si="0"/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</row>
    <row r="52" spans="1:10" x14ac:dyDescent="0.25">
      <c r="A52" s="100"/>
      <c r="B52" s="104"/>
      <c r="C52" s="137"/>
      <c r="D52" s="87" t="s">
        <v>47</v>
      </c>
      <c r="E52" s="21">
        <f t="shared" si="0"/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</row>
    <row r="53" spans="1:10" x14ac:dyDescent="0.25">
      <c r="A53" s="100"/>
      <c r="B53" s="104"/>
      <c r="C53" s="137"/>
      <c r="D53" s="87" t="s">
        <v>7</v>
      </c>
      <c r="E53" s="62">
        <f t="shared" si="0"/>
        <v>1035000</v>
      </c>
      <c r="F53" s="21">
        <f>120000+15000</f>
        <v>135000</v>
      </c>
      <c r="G53" s="21">
        <v>120000</v>
      </c>
      <c r="H53" s="21">
        <v>5000</v>
      </c>
      <c r="I53" s="21"/>
      <c r="J53" s="21">
        <f>580000+195000</f>
        <v>775000</v>
      </c>
    </row>
    <row r="54" spans="1:10" x14ac:dyDescent="0.25">
      <c r="A54" s="101" t="s">
        <v>85</v>
      </c>
      <c r="B54" s="104" t="s">
        <v>170</v>
      </c>
      <c r="C54" s="108" t="s">
        <v>1</v>
      </c>
      <c r="D54" s="63" t="s">
        <v>3</v>
      </c>
      <c r="E54" s="62">
        <f t="shared" ref="E54:E80" si="8">SUM(F54:J54)</f>
        <v>1395247.1638400001</v>
      </c>
      <c r="F54" s="62">
        <f t="shared" ref="F54:J54" si="9">SUM(F55:F60)</f>
        <v>174405.89548000001</v>
      </c>
      <c r="G54" s="62">
        <f t="shared" si="9"/>
        <v>174405.89548000001</v>
      </c>
      <c r="H54" s="62">
        <f t="shared" si="9"/>
        <v>174405.89548000001</v>
      </c>
      <c r="I54" s="62">
        <f t="shared" si="9"/>
        <v>174405.89548000001</v>
      </c>
      <c r="J54" s="62">
        <f t="shared" si="9"/>
        <v>697623.58192000003</v>
      </c>
    </row>
    <row r="55" spans="1:10" x14ac:dyDescent="0.25">
      <c r="A55" s="102"/>
      <c r="B55" s="104"/>
      <c r="C55" s="109"/>
      <c r="D55" s="87" t="s">
        <v>4</v>
      </c>
      <c r="E55" s="21">
        <f t="shared" si="8"/>
        <v>0</v>
      </c>
      <c r="F55" s="21"/>
      <c r="G55" s="21"/>
      <c r="H55" s="21"/>
      <c r="I55" s="21"/>
      <c r="J55" s="21"/>
    </row>
    <row r="56" spans="1:10" x14ac:dyDescent="0.25">
      <c r="A56" s="102"/>
      <c r="B56" s="104"/>
      <c r="C56" s="109"/>
      <c r="D56" s="87" t="s">
        <v>5</v>
      </c>
      <c r="E56" s="21">
        <f t="shared" si="8"/>
        <v>0</v>
      </c>
      <c r="F56" s="21"/>
      <c r="G56" s="21"/>
      <c r="H56" s="21"/>
      <c r="I56" s="21"/>
      <c r="J56" s="21"/>
    </row>
    <row r="57" spans="1:10" x14ac:dyDescent="0.25">
      <c r="A57" s="102"/>
      <c r="B57" s="104"/>
      <c r="C57" s="109"/>
      <c r="D57" s="87" t="s">
        <v>6</v>
      </c>
      <c r="E57" s="21">
        <f t="shared" si="8"/>
        <v>814683.30940000003</v>
      </c>
      <c r="F57" s="21">
        <f>46926.52629+90074.27588+55</f>
        <v>137055.80217000001</v>
      </c>
      <c r="G57" s="21">
        <f>56387.54123+29574.76209+9240.49689+2008.7</f>
        <v>97211.500209999998</v>
      </c>
      <c r="H57" s="21">
        <f>55912.04219+40823.95898</f>
        <v>96736.001170000003</v>
      </c>
      <c r="I57" s="21">
        <f>H57</f>
        <v>96736.001170000003</v>
      </c>
      <c r="J57" s="21">
        <f>I57*4</f>
        <v>386944.00468000001</v>
      </c>
    </row>
    <row r="58" spans="1:10" ht="30" x14ac:dyDescent="0.25">
      <c r="A58" s="102"/>
      <c r="B58" s="104"/>
      <c r="C58" s="109"/>
      <c r="D58" s="87" t="s">
        <v>48</v>
      </c>
      <c r="E58" s="21">
        <f t="shared" si="8"/>
        <v>0</v>
      </c>
      <c r="F58" s="21"/>
      <c r="G58" s="21"/>
      <c r="H58" s="21"/>
      <c r="I58" s="21"/>
      <c r="J58" s="21"/>
    </row>
    <row r="59" spans="1:10" x14ac:dyDescent="0.25">
      <c r="A59" s="102"/>
      <c r="B59" s="104"/>
      <c r="C59" s="109"/>
      <c r="D59" s="87" t="s">
        <v>47</v>
      </c>
      <c r="E59" s="21">
        <f t="shared" si="8"/>
        <v>0</v>
      </c>
      <c r="F59" s="21"/>
      <c r="G59" s="21"/>
      <c r="H59" s="21"/>
      <c r="I59" s="21"/>
      <c r="J59" s="21"/>
    </row>
    <row r="60" spans="1:10" x14ac:dyDescent="0.25">
      <c r="A60" s="103"/>
      <c r="B60" s="104"/>
      <c r="C60" s="110"/>
      <c r="D60" s="87" t="s">
        <v>7</v>
      </c>
      <c r="E60" s="21">
        <f t="shared" si="8"/>
        <v>580563.85444000002</v>
      </c>
      <c r="F60" s="21">
        <v>37350.093309999997</v>
      </c>
      <c r="G60" s="64">
        <f>F54-G57</f>
        <v>77194.395270000008</v>
      </c>
      <c r="H60" s="64">
        <f t="shared" ref="H60:I60" si="10">G54-H57</f>
        <v>77669.894310000003</v>
      </c>
      <c r="I60" s="64">
        <f t="shared" si="10"/>
        <v>77669.894310000003</v>
      </c>
      <c r="J60" s="64">
        <f>I60*4</f>
        <v>310679.57724000001</v>
      </c>
    </row>
    <row r="61" spans="1:10" x14ac:dyDescent="0.25">
      <c r="A61" s="101" t="s">
        <v>86</v>
      </c>
      <c r="B61" s="104" t="s">
        <v>172</v>
      </c>
      <c r="C61" s="104" t="s">
        <v>1</v>
      </c>
      <c r="D61" s="63" t="s">
        <v>3</v>
      </c>
      <c r="E61" s="62">
        <f t="shared" si="8"/>
        <v>7433.875</v>
      </c>
      <c r="F61" s="65">
        <f t="shared" ref="F61:J61" si="11">SUM(F62:F67)</f>
        <v>1210.125</v>
      </c>
      <c r="G61" s="65">
        <f t="shared" si="11"/>
        <v>3111.875</v>
      </c>
      <c r="H61" s="65">
        <f t="shared" si="11"/>
        <v>3111.875</v>
      </c>
      <c r="I61" s="65">
        <f t="shared" si="11"/>
        <v>0</v>
      </c>
      <c r="J61" s="66">
        <f t="shared" si="11"/>
        <v>0</v>
      </c>
    </row>
    <row r="62" spans="1:10" x14ac:dyDescent="0.25">
      <c r="A62" s="102"/>
      <c r="B62" s="104"/>
      <c r="C62" s="104"/>
      <c r="D62" s="87" t="s">
        <v>4</v>
      </c>
      <c r="E62" s="21">
        <f t="shared" si="8"/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</row>
    <row r="63" spans="1:10" x14ac:dyDescent="0.25">
      <c r="A63" s="102"/>
      <c r="B63" s="104"/>
      <c r="C63" s="104"/>
      <c r="D63" s="87" t="s">
        <v>5</v>
      </c>
      <c r="E63" s="62">
        <f t="shared" si="8"/>
        <v>5947.1</v>
      </c>
      <c r="F63" s="21">
        <v>968.1</v>
      </c>
      <c r="G63" s="21">
        <v>2489.5</v>
      </c>
      <c r="H63" s="21">
        <v>2489.5</v>
      </c>
      <c r="I63" s="21"/>
      <c r="J63" s="21">
        <v>0</v>
      </c>
    </row>
    <row r="64" spans="1:10" x14ac:dyDescent="0.25">
      <c r="A64" s="102"/>
      <c r="B64" s="104"/>
      <c r="C64" s="104"/>
      <c r="D64" s="87" t="s">
        <v>6</v>
      </c>
      <c r="E64" s="62">
        <f t="shared" si="8"/>
        <v>1486.7750000000001</v>
      </c>
      <c r="F64" s="21">
        <v>242.02500000000001</v>
      </c>
      <c r="G64" s="21">
        <v>622.375</v>
      </c>
      <c r="H64" s="21">
        <v>622.375</v>
      </c>
      <c r="I64" s="21"/>
      <c r="J64" s="21">
        <v>0</v>
      </c>
    </row>
    <row r="65" spans="1:10" ht="30" x14ac:dyDescent="0.25">
      <c r="A65" s="102"/>
      <c r="B65" s="104"/>
      <c r="C65" s="104"/>
      <c r="D65" s="87" t="s">
        <v>48</v>
      </c>
      <c r="E65" s="21">
        <f t="shared" si="8"/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</row>
    <row r="66" spans="1:10" x14ac:dyDescent="0.25">
      <c r="A66" s="102"/>
      <c r="B66" s="104"/>
      <c r="C66" s="104"/>
      <c r="D66" s="87" t="s">
        <v>47</v>
      </c>
      <c r="E66" s="21">
        <f t="shared" si="8"/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</row>
    <row r="67" spans="1:10" x14ac:dyDescent="0.25">
      <c r="A67" s="103"/>
      <c r="B67" s="104"/>
      <c r="C67" s="104"/>
      <c r="D67" s="87" t="s">
        <v>7</v>
      </c>
      <c r="E67" s="21">
        <f t="shared" si="8"/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</row>
    <row r="68" spans="1:10" x14ac:dyDescent="0.25">
      <c r="A68" s="120" t="s">
        <v>110</v>
      </c>
      <c r="B68" s="108" t="s">
        <v>173</v>
      </c>
      <c r="C68" s="121" t="s">
        <v>1</v>
      </c>
      <c r="D68" s="87" t="s">
        <v>3</v>
      </c>
      <c r="E68" s="62">
        <f t="shared" si="8"/>
        <v>0</v>
      </c>
      <c r="F68" s="21">
        <f>SUM(F69:F74)</f>
        <v>0</v>
      </c>
      <c r="G68" s="21">
        <f t="shared" ref="G68:J68" si="12">SUM(G69:G74)</f>
        <v>0</v>
      </c>
      <c r="H68" s="21">
        <f t="shared" si="12"/>
        <v>0</v>
      </c>
      <c r="I68" s="21">
        <f t="shared" si="12"/>
        <v>0</v>
      </c>
      <c r="J68" s="21">
        <f t="shared" si="12"/>
        <v>0</v>
      </c>
    </row>
    <row r="69" spans="1:10" x14ac:dyDescent="0.25">
      <c r="A69" s="120"/>
      <c r="B69" s="109"/>
      <c r="C69" s="121"/>
      <c r="D69" s="87" t="s">
        <v>4</v>
      </c>
      <c r="E69" s="21">
        <f t="shared" si="8"/>
        <v>0</v>
      </c>
      <c r="F69" s="21"/>
      <c r="G69" s="21"/>
      <c r="H69" s="21"/>
      <c r="I69" s="21"/>
      <c r="J69" s="21"/>
    </row>
    <row r="70" spans="1:10" x14ac:dyDescent="0.25">
      <c r="A70" s="120"/>
      <c r="B70" s="109"/>
      <c r="C70" s="121"/>
      <c r="D70" s="87" t="s">
        <v>5</v>
      </c>
      <c r="E70" s="62">
        <f t="shared" si="8"/>
        <v>0</v>
      </c>
      <c r="F70" s="21"/>
      <c r="G70" s="21"/>
      <c r="H70" s="21"/>
      <c r="I70" s="21"/>
      <c r="J70" s="21"/>
    </row>
    <row r="71" spans="1:10" x14ac:dyDescent="0.25">
      <c r="A71" s="120"/>
      <c r="B71" s="109"/>
      <c r="C71" s="121"/>
      <c r="D71" s="87" t="s">
        <v>6</v>
      </c>
      <c r="E71" s="62">
        <f t="shared" si="8"/>
        <v>0</v>
      </c>
      <c r="F71" s="21"/>
      <c r="G71" s="21"/>
      <c r="H71" s="21"/>
      <c r="I71" s="21"/>
      <c r="J71" s="21"/>
    </row>
    <row r="72" spans="1:10" ht="30" x14ac:dyDescent="0.25">
      <c r="A72" s="120"/>
      <c r="B72" s="109"/>
      <c r="C72" s="121"/>
      <c r="D72" s="87" t="s">
        <v>48</v>
      </c>
      <c r="E72" s="21">
        <f t="shared" si="8"/>
        <v>0</v>
      </c>
      <c r="F72" s="21"/>
      <c r="G72" s="21"/>
      <c r="H72" s="21"/>
      <c r="I72" s="21"/>
      <c r="J72" s="21"/>
    </row>
    <row r="73" spans="1:10" x14ac:dyDescent="0.25">
      <c r="A73" s="120"/>
      <c r="B73" s="109"/>
      <c r="C73" s="121"/>
      <c r="D73" s="87" t="s">
        <v>47</v>
      </c>
      <c r="E73" s="21">
        <f t="shared" si="8"/>
        <v>0</v>
      </c>
      <c r="F73" s="21"/>
      <c r="G73" s="21"/>
      <c r="H73" s="21"/>
      <c r="I73" s="21"/>
      <c r="J73" s="21"/>
    </row>
    <row r="74" spans="1:10" x14ac:dyDescent="0.25">
      <c r="A74" s="120"/>
      <c r="B74" s="110"/>
      <c r="C74" s="121"/>
      <c r="D74" s="87" t="s">
        <v>7</v>
      </c>
      <c r="E74" s="21">
        <f t="shared" si="8"/>
        <v>0</v>
      </c>
      <c r="F74" s="21"/>
      <c r="G74" s="21"/>
      <c r="H74" s="21"/>
      <c r="I74" s="21"/>
      <c r="J74" s="21"/>
    </row>
    <row r="75" spans="1:10" x14ac:dyDescent="0.25">
      <c r="A75" s="104" t="s">
        <v>71</v>
      </c>
      <c r="B75" s="104"/>
      <c r="C75" s="104"/>
      <c r="D75" s="63" t="s">
        <v>3</v>
      </c>
      <c r="E75" s="62">
        <f t="shared" si="8"/>
        <v>2454839.03584</v>
      </c>
      <c r="F75" s="62">
        <f t="shared" ref="F75:J75" si="13">SUM(F76:F81)</f>
        <v>314342.01748000004</v>
      </c>
      <c r="G75" s="62">
        <f t="shared" si="13"/>
        <v>299065.77048000001</v>
      </c>
      <c r="H75" s="62">
        <f t="shared" si="13"/>
        <v>184065.77048000001</v>
      </c>
      <c r="I75" s="62">
        <f t="shared" si="13"/>
        <v>175953.89548000001</v>
      </c>
      <c r="J75" s="62">
        <f t="shared" si="13"/>
        <v>1481411.58192</v>
      </c>
    </row>
    <row r="76" spans="1:10" x14ac:dyDescent="0.25">
      <c r="A76" s="104"/>
      <c r="B76" s="104"/>
      <c r="C76" s="104"/>
      <c r="D76" s="63" t="s">
        <v>4</v>
      </c>
      <c r="E76" s="21">
        <f t="shared" si="8"/>
        <v>0</v>
      </c>
      <c r="F76" s="21">
        <f t="shared" ref="F76:J80" si="14">F69+F62+F27+F55+F34+F20+F13</f>
        <v>0</v>
      </c>
      <c r="G76" s="21">
        <f t="shared" si="14"/>
        <v>0</v>
      </c>
      <c r="H76" s="21">
        <f t="shared" si="14"/>
        <v>0</v>
      </c>
      <c r="I76" s="21">
        <f t="shared" si="14"/>
        <v>0</v>
      </c>
      <c r="J76" s="21">
        <f t="shared" si="14"/>
        <v>0</v>
      </c>
    </row>
    <row r="77" spans="1:10" x14ac:dyDescent="0.25">
      <c r="A77" s="104"/>
      <c r="B77" s="104"/>
      <c r="C77" s="104"/>
      <c r="D77" s="63" t="s">
        <v>5</v>
      </c>
      <c r="E77" s="21">
        <f t="shared" si="8"/>
        <v>5947.1</v>
      </c>
      <c r="F77" s="21">
        <f t="shared" si="14"/>
        <v>968.1</v>
      </c>
      <c r="G77" s="21">
        <f t="shared" si="14"/>
        <v>2489.5</v>
      </c>
      <c r="H77" s="21">
        <f t="shared" si="14"/>
        <v>2489.5</v>
      </c>
      <c r="I77" s="21">
        <f t="shared" si="14"/>
        <v>0</v>
      </c>
      <c r="J77" s="21">
        <f t="shared" si="14"/>
        <v>0</v>
      </c>
    </row>
    <row r="78" spans="1:10" x14ac:dyDescent="0.25">
      <c r="A78" s="104"/>
      <c r="B78" s="104"/>
      <c r="C78" s="104"/>
      <c r="D78" s="63" t="s">
        <v>6</v>
      </c>
      <c r="E78" s="64">
        <f t="shared" si="8"/>
        <v>829238.08140000002</v>
      </c>
      <c r="F78" s="21">
        <f t="shared" si="14"/>
        <v>138683.82417000001</v>
      </c>
      <c r="G78" s="21">
        <f t="shared" si="14"/>
        <v>99131.875209999998</v>
      </c>
      <c r="H78" s="21">
        <f t="shared" si="14"/>
        <v>98656.376170000003</v>
      </c>
      <c r="I78" s="21">
        <f t="shared" si="14"/>
        <v>98034.001170000003</v>
      </c>
      <c r="J78" s="21">
        <f t="shared" si="14"/>
        <v>394732.00468000001</v>
      </c>
    </row>
    <row r="79" spans="1:10" ht="28.5" x14ac:dyDescent="0.25">
      <c r="A79" s="104"/>
      <c r="B79" s="104"/>
      <c r="C79" s="104"/>
      <c r="D79" s="63" t="s">
        <v>48</v>
      </c>
      <c r="E79" s="21">
        <f t="shared" si="8"/>
        <v>0</v>
      </c>
      <c r="F79" s="21">
        <f t="shared" si="14"/>
        <v>0</v>
      </c>
      <c r="G79" s="21">
        <f t="shared" si="14"/>
        <v>0</v>
      </c>
      <c r="H79" s="21">
        <f t="shared" si="14"/>
        <v>0</v>
      </c>
      <c r="I79" s="21">
        <f t="shared" si="14"/>
        <v>0</v>
      </c>
      <c r="J79" s="21">
        <f t="shared" si="14"/>
        <v>0</v>
      </c>
    </row>
    <row r="80" spans="1:10" x14ac:dyDescent="0.25">
      <c r="A80" s="104"/>
      <c r="B80" s="104"/>
      <c r="C80" s="104"/>
      <c r="D80" s="63" t="s">
        <v>47</v>
      </c>
      <c r="E80" s="21">
        <f t="shared" si="8"/>
        <v>0</v>
      </c>
      <c r="F80" s="21">
        <f t="shared" si="14"/>
        <v>0</v>
      </c>
      <c r="G80" s="21">
        <f t="shared" si="14"/>
        <v>0</v>
      </c>
      <c r="H80" s="21">
        <f t="shared" si="14"/>
        <v>0</v>
      </c>
      <c r="I80" s="21">
        <f t="shared" si="14"/>
        <v>0</v>
      </c>
      <c r="J80" s="21">
        <f t="shared" si="14"/>
        <v>0</v>
      </c>
    </row>
    <row r="81" spans="1:10" x14ac:dyDescent="0.25">
      <c r="A81" s="104"/>
      <c r="B81" s="104"/>
      <c r="C81" s="104"/>
      <c r="D81" s="63" t="s">
        <v>7</v>
      </c>
      <c r="E81" s="64">
        <f>SUM(F81:J81)</f>
        <v>1619653.8544399999</v>
      </c>
      <c r="F81" s="21">
        <f>F74+F67+F32+F60+F39+F25+F18</f>
        <v>174690.09331</v>
      </c>
      <c r="G81" s="21">
        <f>G74+G67+G32+G60+G39+G25+G18</f>
        <v>197444.39527000001</v>
      </c>
      <c r="H81" s="21">
        <f>H74+J79+H67+H32+H60+H39+H25+H18</f>
        <v>82919.894310000003</v>
      </c>
      <c r="I81" s="21">
        <f>I74+I67+I32+I60+I39+I25+I18</f>
        <v>77919.894310000003</v>
      </c>
      <c r="J81" s="21">
        <f>J74+J67+J32+J60+J39+J25+J18</f>
        <v>1086679.57724</v>
      </c>
    </row>
    <row r="82" spans="1:10" x14ac:dyDescent="0.25">
      <c r="A82" s="100" t="s">
        <v>158</v>
      </c>
      <c r="B82" s="100"/>
      <c r="C82" s="100"/>
      <c r="D82" s="100"/>
      <c r="E82" s="100"/>
      <c r="F82" s="100"/>
      <c r="G82" s="100"/>
      <c r="H82" s="100"/>
      <c r="I82" s="100"/>
      <c r="J82" s="100"/>
    </row>
    <row r="83" spans="1:10" x14ac:dyDescent="0.25">
      <c r="A83" s="116" t="s">
        <v>87</v>
      </c>
      <c r="B83" s="119" t="s">
        <v>184</v>
      </c>
      <c r="C83" s="115" t="s">
        <v>1</v>
      </c>
      <c r="D83" s="93" t="s">
        <v>3</v>
      </c>
      <c r="E83" s="94">
        <f t="shared" ref="E83:E89" si="15">SUM(F83:J83)</f>
        <v>523287.27087999997</v>
      </c>
      <c r="F83" s="94">
        <f>SUM(F84:F89)</f>
        <v>65410.908859999996</v>
      </c>
      <c r="G83" s="94">
        <f>SUM(G84:G89)</f>
        <v>65410.908859999996</v>
      </c>
      <c r="H83" s="94">
        <f>SUM(H84:H89)</f>
        <v>65410.908859999996</v>
      </c>
      <c r="I83" s="94">
        <f>SUM(I84:I89)</f>
        <v>65410.908859999996</v>
      </c>
      <c r="J83" s="94">
        <f>SUM(J84:J89)</f>
        <v>261643.63543999998</v>
      </c>
    </row>
    <row r="84" spans="1:10" x14ac:dyDescent="0.25">
      <c r="A84" s="117"/>
      <c r="B84" s="119"/>
      <c r="C84" s="115"/>
      <c r="D84" s="95" t="s">
        <v>4</v>
      </c>
      <c r="E84" s="96">
        <f t="shared" si="15"/>
        <v>0</v>
      </c>
      <c r="F84" s="96">
        <v>0</v>
      </c>
      <c r="G84" s="96">
        <v>0</v>
      </c>
      <c r="H84" s="96">
        <v>0</v>
      </c>
      <c r="I84" s="96">
        <v>0</v>
      </c>
      <c r="J84" s="96">
        <v>0</v>
      </c>
    </row>
    <row r="85" spans="1:10" x14ac:dyDescent="0.25">
      <c r="A85" s="117"/>
      <c r="B85" s="119"/>
      <c r="C85" s="115"/>
      <c r="D85" s="95" t="s">
        <v>5</v>
      </c>
      <c r="E85" s="96">
        <f t="shared" si="15"/>
        <v>0</v>
      </c>
      <c r="F85" s="96">
        <v>0</v>
      </c>
      <c r="G85" s="96">
        <v>0</v>
      </c>
      <c r="H85" s="96">
        <v>0</v>
      </c>
      <c r="I85" s="96">
        <v>0</v>
      </c>
      <c r="J85" s="96">
        <v>0</v>
      </c>
    </row>
    <row r="86" spans="1:10" x14ac:dyDescent="0.25">
      <c r="A86" s="117"/>
      <c r="B86" s="119"/>
      <c r="C86" s="115"/>
      <c r="D86" s="95" t="s">
        <v>6</v>
      </c>
      <c r="E86" s="96">
        <f t="shared" si="15"/>
        <v>378153.80473999993</v>
      </c>
      <c r="F86" s="97">
        <v>50671.727639999997</v>
      </c>
      <c r="G86" s="96">
        <v>52876.968979999998</v>
      </c>
      <c r="H86" s="96">
        <f>45767.51803-0.00001</f>
        <v>45767.518019999996</v>
      </c>
      <c r="I86" s="96">
        <f>H86</f>
        <v>45767.518019999996</v>
      </c>
      <c r="J86" s="96">
        <f>I86*4</f>
        <v>183070.07207999998</v>
      </c>
    </row>
    <row r="87" spans="1:10" ht="30" x14ac:dyDescent="0.25">
      <c r="A87" s="117"/>
      <c r="B87" s="119"/>
      <c r="C87" s="115"/>
      <c r="D87" s="95" t="s">
        <v>48</v>
      </c>
      <c r="E87" s="96">
        <f t="shared" si="15"/>
        <v>0</v>
      </c>
      <c r="F87" s="96">
        <v>0</v>
      </c>
      <c r="G87" s="96">
        <v>0</v>
      </c>
      <c r="H87" s="96">
        <v>0</v>
      </c>
      <c r="I87" s="96">
        <v>0</v>
      </c>
      <c r="J87" s="96">
        <v>0</v>
      </c>
    </row>
    <row r="88" spans="1:10" x14ac:dyDescent="0.25">
      <c r="A88" s="117"/>
      <c r="B88" s="119"/>
      <c r="C88" s="115"/>
      <c r="D88" s="95" t="s">
        <v>47</v>
      </c>
      <c r="E88" s="96">
        <f t="shared" si="15"/>
        <v>0</v>
      </c>
      <c r="F88" s="96">
        <v>0</v>
      </c>
      <c r="G88" s="96">
        <v>0</v>
      </c>
      <c r="H88" s="96">
        <v>0</v>
      </c>
      <c r="I88" s="96">
        <v>0</v>
      </c>
      <c r="J88" s="96">
        <v>0</v>
      </c>
    </row>
    <row r="89" spans="1:10" x14ac:dyDescent="0.25">
      <c r="A89" s="118"/>
      <c r="B89" s="119"/>
      <c r="C89" s="115"/>
      <c r="D89" s="95" t="s">
        <v>7</v>
      </c>
      <c r="E89" s="96">
        <f t="shared" si="15"/>
        <v>145133.46614</v>
      </c>
      <c r="F89" s="97">
        <v>14739.18122</v>
      </c>
      <c r="G89" s="96">
        <f>F83-G86</f>
        <v>12533.939879999998</v>
      </c>
      <c r="H89" s="96">
        <f t="shared" ref="H89:I89" si="16">G83-H86</f>
        <v>19643.39084</v>
      </c>
      <c r="I89" s="96">
        <f t="shared" si="16"/>
        <v>19643.39084</v>
      </c>
      <c r="J89" s="96">
        <f>I89*4</f>
        <v>78573.56336</v>
      </c>
    </row>
    <row r="90" spans="1:10" x14ac:dyDescent="0.25">
      <c r="A90" s="105" t="s">
        <v>88</v>
      </c>
      <c r="B90" s="108" t="s">
        <v>185</v>
      </c>
      <c r="C90" s="125" t="s">
        <v>169</v>
      </c>
      <c r="D90" s="63" t="s">
        <v>3</v>
      </c>
      <c r="E90" s="62">
        <f t="shared" ref="E90:E96" si="17">SUM(F90:J90)</f>
        <v>133261.06</v>
      </c>
      <c r="F90" s="62">
        <f t="shared" ref="F90:J90" si="18">SUM(F91:F96)</f>
        <v>116829.56</v>
      </c>
      <c r="G90" s="62">
        <f t="shared" si="18"/>
        <v>7084</v>
      </c>
      <c r="H90" s="62">
        <f t="shared" si="18"/>
        <v>9347.5</v>
      </c>
      <c r="I90" s="62">
        <f t="shared" si="18"/>
        <v>0</v>
      </c>
      <c r="J90" s="62">
        <f t="shared" si="18"/>
        <v>0</v>
      </c>
    </row>
    <row r="91" spans="1:10" x14ac:dyDescent="0.25">
      <c r="A91" s="106"/>
      <c r="B91" s="109"/>
      <c r="C91" s="126"/>
      <c r="D91" s="87" t="s">
        <v>4</v>
      </c>
      <c r="E91" s="21">
        <f t="shared" si="17"/>
        <v>0</v>
      </c>
      <c r="F91" s="21">
        <f>F98+F105</f>
        <v>0</v>
      </c>
      <c r="G91" s="21">
        <f t="shared" ref="G91:J91" si="19">G98+G105</f>
        <v>0</v>
      </c>
      <c r="H91" s="21">
        <f t="shared" si="19"/>
        <v>0</v>
      </c>
      <c r="I91" s="21">
        <f t="shared" si="19"/>
        <v>0</v>
      </c>
      <c r="J91" s="21">
        <f t="shared" si="19"/>
        <v>0</v>
      </c>
    </row>
    <row r="92" spans="1:10" x14ac:dyDescent="0.25">
      <c r="A92" s="106"/>
      <c r="B92" s="109"/>
      <c r="C92" s="126"/>
      <c r="D92" s="87" t="s">
        <v>5</v>
      </c>
      <c r="E92" s="21">
        <f t="shared" si="17"/>
        <v>16957.2</v>
      </c>
      <c r="F92" s="21">
        <f t="shared" ref="F92:J96" si="20">F99+F106</f>
        <v>3812</v>
      </c>
      <c r="G92" s="21">
        <f t="shared" si="20"/>
        <v>5667.2</v>
      </c>
      <c r="H92" s="21">
        <f t="shared" si="20"/>
        <v>7478</v>
      </c>
      <c r="I92" s="21">
        <f t="shared" si="20"/>
        <v>0</v>
      </c>
      <c r="J92" s="21">
        <f t="shared" si="20"/>
        <v>0</v>
      </c>
    </row>
    <row r="93" spans="1:10" x14ac:dyDescent="0.25">
      <c r="A93" s="106"/>
      <c r="B93" s="109"/>
      <c r="C93" s="126"/>
      <c r="D93" s="87" t="s">
        <v>6</v>
      </c>
      <c r="E93" s="21">
        <f t="shared" si="17"/>
        <v>4797.4799999999996</v>
      </c>
      <c r="F93" s="21">
        <f t="shared" si="20"/>
        <v>1511.18</v>
      </c>
      <c r="G93" s="21">
        <f t="shared" si="20"/>
        <v>1416.8</v>
      </c>
      <c r="H93" s="21">
        <f t="shared" si="20"/>
        <v>1869.5</v>
      </c>
      <c r="I93" s="21">
        <f t="shared" si="20"/>
        <v>0</v>
      </c>
      <c r="J93" s="21">
        <f t="shared" si="20"/>
        <v>0</v>
      </c>
    </row>
    <row r="94" spans="1:10" ht="30" x14ac:dyDescent="0.25">
      <c r="A94" s="106"/>
      <c r="B94" s="109"/>
      <c r="C94" s="126"/>
      <c r="D94" s="87" t="s">
        <v>48</v>
      </c>
      <c r="E94" s="21">
        <f t="shared" si="17"/>
        <v>0</v>
      </c>
      <c r="F94" s="21">
        <f t="shared" si="20"/>
        <v>0</v>
      </c>
      <c r="G94" s="21">
        <f t="shared" si="20"/>
        <v>0</v>
      </c>
      <c r="H94" s="21">
        <f t="shared" si="20"/>
        <v>0</v>
      </c>
      <c r="I94" s="21">
        <f t="shared" si="20"/>
        <v>0</v>
      </c>
      <c r="J94" s="21">
        <f t="shared" si="20"/>
        <v>0</v>
      </c>
    </row>
    <row r="95" spans="1:10" x14ac:dyDescent="0.25">
      <c r="A95" s="106"/>
      <c r="B95" s="109"/>
      <c r="C95" s="126"/>
      <c r="D95" s="87" t="s">
        <v>47</v>
      </c>
      <c r="E95" s="21">
        <f t="shared" si="17"/>
        <v>0</v>
      </c>
      <c r="F95" s="21">
        <f t="shared" si="20"/>
        <v>0</v>
      </c>
      <c r="G95" s="21">
        <f t="shared" si="20"/>
        <v>0</v>
      </c>
      <c r="H95" s="21">
        <f t="shared" si="20"/>
        <v>0</v>
      </c>
      <c r="I95" s="21">
        <f t="shared" si="20"/>
        <v>0</v>
      </c>
      <c r="J95" s="21">
        <f t="shared" si="20"/>
        <v>0</v>
      </c>
    </row>
    <row r="96" spans="1:10" x14ac:dyDescent="0.25">
      <c r="A96" s="106"/>
      <c r="B96" s="109"/>
      <c r="C96" s="127"/>
      <c r="D96" s="87" t="s">
        <v>7</v>
      </c>
      <c r="E96" s="21">
        <f t="shared" si="17"/>
        <v>111506.38</v>
      </c>
      <c r="F96" s="21">
        <f t="shared" si="20"/>
        <v>111506.38</v>
      </c>
      <c r="G96" s="21">
        <f t="shared" si="20"/>
        <v>0</v>
      </c>
      <c r="H96" s="21">
        <f t="shared" si="20"/>
        <v>0</v>
      </c>
      <c r="I96" s="21">
        <f t="shared" si="20"/>
        <v>0</v>
      </c>
      <c r="J96" s="21">
        <f t="shared" si="20"/>
        <v>0</v>
      </c>
    </row>
    <row r="97" spans="1:10" x14ac:dyDescent="0.25">
      <c r="A97" s="106"/>
      <c r="B97" s="109"/>
      <c r="C97" s="137" t="s">
        <v>1</v>
      </c>
      <c r="D97" s="63" t="s">
        <v>3</v>
      </c>
      <c r="E97" s="62">
        <f t="shared" ref="E97:E110" si="21">SUM(F97:J97)</f>
        <v>22867.18</v>
      </c>
      <c r="F97" s="62">
        <f>SUM(F98:F103)</f>
        <v>6435.68</v>
      </c>
      <c r="G97" s="62">
        <f>SUM(G98:G103)</f>
        <v>7084</v>
      </c>
      <c r="H97" s="62">
        <f>SUM(H98:H103)</f>
        <v>9347.5</v>
      </c>
      <c r="I97" s="62">
        <f>SUM(I98:I103)</f>
        <v>0</v>
      </c>
      <c r="J97" s="62">
        <f>SUM(J98:J103)</f>
        <v>0</v>
      </c>
    </row>
    <row r="98" spans="1:10" x14ac:dyDescent="0.25">
      <c r="A98" s="106"/>
      <c r="B98" s="109"/>
      <c r="C98" s="137"/>
      <c r="D98" s="87" t="s">
        <v>4</v>
      </c>
      <c r="E98" s="21">
        <f t="shared" si="21"/>
        <v>0</v>
      </c>
      <c r="F98" s="21">
        <f>F105+F84</f>
        <v>0</v>
      </c>
      <c r="G98" s="21">
        <v>0</v>
      </c>
      <c r="H98" s="21">
        <v>0</v>
      </c>
      <c r="I98" s="21">
        <v>0</v>
      </c>
      <c r="J98" s="21">
        <v>0</v>
      </c>
    </row>
    <row r="99" spans="1:10" x14ac:dyDescent="0.25">
      <c r="A99" s="106"/>
      <c r="B99" s="109"/>
      <c r="C99" s="137"/>
      <c r="D99" s="87" t="s">
        <v>5</v>
      </c>
      <c r="E99" s="21">
        <f t="shared" si="21"/>
        <v>16957.2</v>
      </c>
      <c r="F99" s="21">
        <v>3812</v>
      </c>
      <c r="G99" s="21">
        <v>5667.2</v>
      </c>
      <c r="H99" s="21">
        <v>7478</v>
      </c>
      <c r="I99" s="21"/>
      <c r="J99" s="21"/>
    </row>
    <row r="100" spans="1:10" x14ac:dyDescent="0.25">
      <c r="A100" s="106"/>
      <c r="B100" s="109"/>
      <c r="C100" s="137"/>
      <c r="D100" s="87" t="s">
        <v>6</v>
      </c>
      <c r="E100" s="21">
        <f t="shared" si="21"/>
        <v>4797.4799999999996</v>
      </c>
      <c r="F100" s="21">
        <f>953+438.18+120</f>
        <v>1511.18</v>
      </c>
      <c r="G100" s="21">
        <v>1416.8</v>
      </c>
      <c r="H100" s="21">
        <v>1869.5</v>
      </c>
      <c r="I100" s="21"/>
      <c r="J100" s="21"/>
    </row>
    <row r="101" spans="1:10" ht="30" x14ac:dyDescent="0.25">
      <c r="A101" s="106"/>
      <c r="B101" s="109"/>
      <c r="C101" s="137"/>
      <c r="D101" s="87" t="s">
        <v>48</v>
      </c>
      <c r="E101" s="21">
        <f t="shared" si="21"/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</row>
    <row r="102" spans="1:10" x14ac:dyDescent="0.25">
      <c r="A102" s="106"/>
      <c r="B102" s="109"/>
      <c r="C102" s="137"/>
      <c r="D102" s="87" t="s">
        <v>47</v>
      </c>
      <c r="E102" s="21">
        <f t="shared" si="21"/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</row>
    <row r="103" spans="1:10" x14ac:dyDescent="0.25">
      <c r="A103" s="106"/>
      <c r="B103" s="109"/>
      <c r="C103" s="137"/>
      <c r="D103" s="87" t="s">
        <v>7</v>
      </c>
      <c r="E103" s="21">
        <f t="shared" si="21"/>
        <v>1112.5</v>
      </c>
      <c r="F103" s="21">
        <v>1112.5</v>
      </c>
      <c r="G103" s="21"/>
      <c r="H103" s="21"/>
      <c r="I103" s="21"/>
      <c r="J103" s="21">
        <f>I103*4</f>
        <v>0</v>
      </c>
    </row>
    <row r="104" spans="1:10" x14ac:dyDescent="0.25">
      <c r="A104" s="106"/>
      <c r="B104" s="109"/>
      <c r="C104" s="137" t="s">
        <v>161</v>
      </c>
      <c r="D104" s="63" t="s">
        <v>3</v>
      </c>
      <c r="E104" s="62">
        <f t="shared" si="21"/>
        <v>110393.88</v>
      </c>
      <c r="F104" s="62">
        <f>SUM(F105:F110)</f>
        <v>110393.88</v>
      </c>
      <c r="G104" s="62">
        <f>SUM(G105:G110)</f>
        <v>0</v>
      </c>
      <c r="H104" s="62">
        <f>SUM(H105:H110)</f>
        <v>0</v>
      </c>
      <c r="I104" s="62">
        <f>SUM(I105:I110)</f>
        <v>0</v>
      </c>
      <c r="J104" s="62">
        <f>SUM(J105:J110)</f>
        <v>0</v>
      </c>
    </row>
    <row r="105" spans="1:10" x14ac:dyDescent="0.25">
      <c r="A105" s="106"/>
      <c r="B105" s="109"/>
      <c r="C105" s="137"/>
      <c r="D105" s="87" t="s">
        <v>4</v>
      </c>
      <c r="E105" s="21">
        <f t="shared" si="21"/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</row>
    <row r="106" spans="1:10" x14ac:dyDescent="0.25">
      <c r="A106" s="106"/>
      <c r="B106" s="109"/>
      <c r="C106" s="137"/>
      <c r="D106" s="87" t="s">
        <v>5</v>
      </c>
      <c r="E106" s="21">
        <f t="shared" si="21"/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</row>
    <row r="107" spans="1:10" x14ac:dyDescent="0.25">
      <c r="A107" s="106"/>
      <c r="B107" s="109"/>
      <c r="C107" s="137"/>
      <c r="D107" s="87" t="s">
        <v>6</v>
      </c>
      <c r="E107" s="21">
        <f t="shared" si="21"/>
        <v>0</v>
      </c>
      <c r="F107" s="68"/>
      <c r="G107" s="21"/>
      <c r="H107" s="21"/>
      <c r="I107" s="21"/>
      <c r="J107" s="21"/>
    </row>
    <row r="108" spans="1:10" ht="30" x14ac:dyDescent="0.25">
      <c r="A108" s="106"/>
      <c r="B108" s="109"/>
      <c r="C108" s="137"/>
      <c r="D108" s="87" t="s">
        <v>48</v>
      </c>
      <c r="E108" s="21">
        <f t="shared" si="21"/>
        <v>0</v>
      </c>
      <c r="F108" s="21"/>
      <c r="G108" s="21"/>
      <c r="H108" s="21"/>
      <c r="I108" s="21"/>
      <c r="J108" s="21"/>
    </row>
    <row r="109" spans="1:10" x14ac:dyDescent="0.25">
      <c r="A109" s="106"/>
      <c r="B109" s="109"/>
      <c r="C109" s="137"/>
      <c r="D109" s="87" t="s">
        <v>47</v>
      </c>
      <c r="E109" s="21">
        <f t="shared" si="21"/>
        <v>0</v>
      </c>
      <c r="F109" s="21"/>
      <c r="G109" s="21"/>
      <c r="H109" s="21"/>
      <c r="I109" s="21"/>
      <c r="J109" s="21"/>
    </row>
    <row r="110" spans="1:10" x14ac:dyDescent="0.25">
      <c r="A110" s="107"/>
      <c r="B110" s="110"/>
      <c r="C110" s="137"/>
      <c r="D110" s="87" t="s">
        <v>7</v>
      </c>
      <c r="E110" s="21">
        <f t="shared" si="21"/>
        <v>110393.88</v>
      </c>
      <c r="F110" s="68">
        <v>110393.88</v>
      </c>
      <c r="G110" s="21"/>
      <c r="H110" s="21"/>
      <c r="I110" s="21"/>
      <c r="J110" s="21"/>
    </row>
    <row r="118" spans="1:10" x14ac:dyDescent="0.25">
      <c r="A118" s="114" t="s">
        <v>72</v>
      </c>
      <c r="B118" s="114"/>
      <c r="C118" s="114"/>
      <c r="D118" s="69" t="s">
        <v>3</v>
      </c>
      <c r="E118" s="62">
        <f>E119+E120+E121+E122+E124</f>
        <v>656548.33088000002</v>
      </c>
      <c r="F118" s="62">
        <f t="shared" ref="F118:J118" si="22">SUM(F119:F124)</f>
        <v>182240.46885999999</v>
      </c>
      <c r="G118" s="62">
        <f t="shared" si="22"/>
        <v>72494.908859999996</v>
      </c>
      <c r="H118" s="62">
        <f t="shared" ref="H118:I118" si="23">SUM(H119:H124)</f>
        <v>74758.408859999996</v>
      </c>
      <c r="I118" s="62">
        <f t="shared" si="23"/>
        <v>65410.908859999996</v>
      </c>
      <c r="J118" s="62">
        <f t="shared" si="22"/>
        <v>261643.63543999998</v>
      </c>
    </row>
    <row r="119" spans="1:10" x14ac:dyDescent="0.25">
      <c r="A119" s="114"/>
      <c r="B119" s="114"/>
      <c r="C119" s="114"/>
      <c r="D119" s="89" t="s">
        <v>4</v>
      </c>
      <c r="E119" s="21">
        <f t="shared" ref="E119:E124" si="24">SUM(F119:J119)</f>
        <v>0</v>
      </c>
      <c r="F119" s="21">
        <f t="shared" ref="F119:J124" si="25">F91+F84</f>
        <v>0</v>
      </c>
      <c r="G119" s="21">
        <f t="shared" si="25"/>
        <v>0</v>
      </c>
      <c r="H119" s="21">
        <f t="shared" si="25"/>
        <v>0</v>
      </c>
      <c r="I119" s="21">
        <f t="shared" si="25"/>
        <v>0</v>
      </c>
      <c r="J119" s="21">
        <f t="shared" si="25"/>
        <v>0</v>
      </c>
    </row>
    <row r="120" spans="1:10" x14ac:dyDescent="0.25">
      <c r="A120" s="114"/>
      <c r="B120" s="114"/>
      <c r="C120" s="114"/>
      <c r="D120" s="89" t="s">
        <v>5</v>
      </c>
      <c r="E120" s="21">
        <f t="shared" si="24"/>
        <v>16957.2</v>
      </c>
      <c r="F120" s="21">
        <f t="shared" si="25"/>
        <v>3812</v>
      </c>
      <c r="G120" s="21">
        <f t="shared" si="25"/>
        <v>5667.2</v>
      </c>
      <c r="H120" s="21">
        <f t="shared" si="25"/>
        <v>7478</v>
      </c>
      <c r="I120" s="21">
        <f t="shared" si="25"/>
        <v>0</v>
      </c>
      <c r="J120" s="21">
        <f t="shared" si="25"/>
        <v>0</v>
      </c>
    </row>
    <row r="121" spans="1:10" x14ac:dyDescent="0.25">
      <c r="A121" s="114"/>
      <c r="B121" s="114"/>
      <c r="C121" s="114"/>
      <c r="D121" s="89" t="s">
        <v>6</v>
      </c>
      <c r="E121" s="21">
        <f t="shared" si="24"/>
        <v>382951.28473999997</v>
      </c>
      <c r="F121" s="21">
        <f t="shared" si="25"/>
        <v>52182.907639999998</v>
      </c>
      <c r="G121" s="21">
        <f t="shared" si="25"/>
        <v>54293.768980000001</v>
      </c>
      <c r="H121" s="21">
        <f t="shared" si="25"/>
        <v>47637.018019999996</v>
      </c>
      <c r="I121" s="21">
        <f t="shared" si="25"/>
        <v>45767.518019999996</v>
      </c>
      <c r="J121" s="21">
        <f t="shared" si="25"/>
        <v>183070.07207999998</v>
      </c>
    </row>
    <row r="122" spans="1:10" ht="30" x14ac:dyDescent="0.25">
      <c r="A122" s="114"/>
      <c r="B122" s="114"/>
      <c r="C122" s="114"/>
      <c r="D122" s="90" t="s">
        <v>92</v>
      </c>
      <c r="E122" s="21">
        <f t="shared" si="24"/>
        <v>0</v>
      </c>
      <c r="F122" s="21">
        <f t="shared" si="25"/>
        <v>0</v>
      </c>
      <c r="G122" s="21">
        <f t="shared" si="25"/>
        <v>0</v>
      </c>
      <c r="H122" s="21">
        <f t="shared" si="25"/>
        <v>0</v>
      </c>
      <c r="I122" s="21">
        <f t="shared" si="25"/>
        <v>0</v>
      </c>
      <c r="J122" s="21">
        <f t="shared" si="25"/>
        <v>0</v>
      </c>
    </row>
    <row r="123" spans="1:10" x14ac:dyDescent="0.25">
      <c r="A123" s="114"/>
      <c r="B123" s="114"/>
      <c r="C123" s="114"/>
      <c r="D123" s="89" t="s">
        <v>93</v>
      </c>
      <c r="E123" s="21">
        <f t="shared" si="24"/>
        <v>0</v>
      </c>
      <c r="F123" s="21">
        <f t="shared" si="25"/>
        <v>0</v>
      </c>
      <c r="G123" s="21">
        <f t="shared" si="25"/>
        <v>0</v>
      </c>
      <c r="H123" s="21">
        <f t="shared" si="25"/>
        <v>0</v>
      </c>
      <c r="I123" s="21">
        <f t="shared" si="25"/>
        <v>0</v>
      </c>
      <c r="J123" s="21">
        <f t="shared" si="25"/>
        <v>0</v>
      </c>
    </row>
    <row r="124" spans="1:10" x14ac:dyDescent="0.25">
      <c r="A124" s="114"/>
      <c r="B124" s="114"/>
      <c r="C124" s="114"/>
      <c r="D124" s="89" t="s">
        <v>7</v>
      </c>
      <c r="E124" s="21">
        <f t="shared" si="24"/>
        <v>256639.84614000001</v>
      </c>
      <c r="F124" s="21">
        <f t="shared" si="25"/>
        <v>126245.56122</v>
      </c>
      <c r="G124" s="21">
        <f t="shared" si="25"/>
        <v>12533.939879999998</v>
      </c>
      <c r="H124" s="21">
        <f t="shared" si="25"/>
        <v>19643.39084</v>
      </c>
      <c r="I124" s="21">
        <f t="shared" si="25"/>
        <v>19643.39084</v>
      </c>
      <c r="J124" s="21">
        <f t="shared" si="25"/>
        <v>78573.56336</v>
      </c>
    </row>
    <row r="125" spans="1:10" x14ac:dyDescent="0.25">
      <c r="A125" s="100" t="s">
        <v>73</v>
      </c>
      <c r="B125" s="114"/>
      <c r="C125" s="114"/>
      <c r="D125" s="114"/>
      <c r="E125" s="114"/>
      <c r="F125" s="114"/>
      <c r="G125" s="114"/>
      <c r="H125" s="114"/>
      <c r="I125" s="114"/>
      <c r="J125" s="114"/>
    </row>
    <row r="126" spans="1:10" x14ac:dyDescent="0.25">
      <c r="A126" s="100" t="s">
        <v>65</v>
      </c>
      <c r="B126" s="104" t="s">
        <v>186</v>
      </c>
      <c r="C126" s="137" t="s">
        <v>1</v>
      </c>
      <c r="D126" s="63" t="s">
        <v>3</v>
      </c>
      <c r="E126" s="62">
        <f t="shared" ref="E126:E132" si="26">SUM(F126:J126)</f>
        <v>2680.8</v>
      </c>
      <c r="F126" s="62">
        <f t="shared" ref="F126:J126" si="27">SUM(F127:F132)</f>
        <v>335.1</v>
      </c>
      <c r="G126" s="62">
        <f t="shared" si="27"/>
        <v>335.1</v>
      </c>
      <c r="H126" s="62">
        <f t="shared" si="27"/>
        <v>335.1</v>
      </c>
      <c r="I126" s="62">
        <f t="shared" si="27"/>
        <v>335.1</v>
      </c>
      <c r="J126" s="62">
        <f t="shared" si="27"/>
        <v>1340.4</v>
      </c>
    </row>
    <row r="127" spans="1:10" x14ac:dyDescent="0.25">
      <c r="A127" s="100"/>
      <c r="B127" s="104"/>
      <c r="C127" s="137"/>
      <c r="D127" s="87" t="s">
        <v>4</v>
      </c>
      <c r="E127" s="21">
        <f t="shared" si="26"/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</row>
    <row r="128" spans="1:10" x14ac:dyDescent="0.25">
      <c r="A128" s="100"/>
      <c r="B128" s="104"/>
      <c r="C128" s="137"/>
      <c r="D128" s="87" t="s">
        <v>5</v>
      </c>
      <c r="E128" s="21">
        <f t="shared" si="26"/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</row>
    <row r="129" spans="1:10" x14ac:dyDescent="0.25">
      <c r="A129" s="100"/>
      <c r="B129" s="104"/>
      <c r="C129" s="137"/>
      <c r="D129" s="87" t="s">
        <v>6</v>
      </c>
      <c r="E129" s="21">
        <f t="shared" si="26"/>
        <v>0</v>
      </c>
      <c r="F129" s="21">
        <v>0</v>
      </c>
      <c r="G129" s="21">
        <f>F129</f>
        <v>0</v>
      </c>
      <c r="H129" s="21">
        <f>G129</f>
        <v>0</v>
      </c>
      <c r="I129" s="21">
        <f>H129</f>
        <v>0</v>
      </c>
      <c r="J129" s="21">
        <f>I129*4</f>
        <v>0</v>
      </c>
    </row>
    <row r="130" spans="1:10" ht="30" x14ac:dyDescent="0.25">
      <c r="A130" s="100"/>
      <c r="B130" s="104"/>
      <c r="C130" s="137"/>
      <c r="D130" s="87" t="s">
        <v>48</v>
      </c>
      <c r="E130" s="21">
        <f t="shared" si="26"/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</row>
    <row r="131" spans="1:10" ht="26.25" customHeight="1" x14ac:dyDescent="0.25">
      <c r="A131" s="100"/>
      <c r="B131" s="104"/>
      <c r="C131" s="137"/>
      <c r="D131" s="87" t="s">
        <v>47</v>
      </c>
      <c r="E131" s="21">
        <f t="shared" si="26"/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</row>
    <row r="132" spans="1:10" ht="33.75" customHeight="1" x14ac:dyDescent="0.25">
      <c r="A132" s="100"/>
      <c r="B132" s="104"/>
      <c r="C132" s="137"/>
      <c r="D132" s="87" t="s">
        <v>7</v>
      </c>
      <c r="E132" s="21">
        <f t="shared" si="26"/>
        <v>2680.8</v>
      </c>
      <c r="F132" s="21">
        <v>335.1</v>
      </c>
      <c r="G132" s="21">
        <v>335.1</v>
      </c>
      <c r="H132" s="21">
        <v>335.1</v>
      </c>
      <c r="I132" s="21">
        <v>335.1</v>
      </c>
      <c r="J132" s="21">
        <f>I132*4</f>
        <v>1340.4</v>
      </c>
    </row>
    <row r="133" spans="1:10" x14ac:dyDescent="0.25">
      <c r="A133" s="114" t="s">
        <v>74</v>
      </c>
      <c r="B133" s="114"/>
      <c r="C133" s="114"/>
      <c r="D133" s="63" t="s">
        <v>3</v>
      </c>
      <c r="E133" s="62">
        <f t="shared" ref="E133:E146" si="28">SUM(F133:J133)</f>
        <v>2680.8</v>
      </c>
      <c r="F133" s="62">
        <f t="shared" ref="F133:J133" si="29">SUM(F134:F139)</f>
        <v>335.1</v>
      </c>
      <c r="G133" s="62">
        <f t="shared" si="29"/>
        <v>335.1</v>
      </c>
      <c r="H133" s="62">
        <f t="shared" si="29"/>
        <v>335.1</v>
      </c>
      <c r="I133" s="62">
        <f t="shared" si="29"/>
        <v>335.1</v>
      </c>
      <c r="J133" s="62">
        <f t="shared" si="29"/>
        <v>1340.4</v>
      </c>
    </row>
    <row r="134" spans="1:10" x14ac:dyDescent="0.25">
      <c r="A134" s="114"/>
      <c r="B134" s="114"/>
      <c r="C134" s="114"/>
      <c r="D134" s="87" t="s">
        <v>4</v>
      </c>
      <c r="E134" s="21">
        <f t="shared" si="28"/>
        <v>0</v>
      </c>
      <c r="F134" s="21">
        <f t="shared" ref="F134:J139" si="30">F127</f>
        <v>0</v>
      </c>
      <c r="G134" s="21">
        <f t="shared" si="30"/>
        <v>0</v>
      </c>
      <c r="H134" s="21">
        <f t="shared" si="30"/>
        <v>0</v>
      </c>
      <c r="I134" s="21">
        <f t="shared" si="30"/>
        <v>0</v>
      </c>
      <c r="J134" s="21">
        <f t="shared" si="30"/>
        <v>0</v>
      </c>
    </row>
    <row r="135" spans="1:10" x14ac:dyDescent="0.25">
      <c r="A135" s="114"/>
      <c r="B135" s="114"/>
      <c r="C135" s="114"/>
      <c r="D135" s="87" t="s">
        <v>5</v>
      </c>
      <c r="E135" s="21">
        <f t="shared" si="28"/>
        <v>0</v>
      </c>
      <c r="F135" s="21">
        <f t="shared" si="30"/>
        <v>0</v>
      </c>
      <c r="G135" s="21">
        <f t="shared" si="30"/>
        <v>0</v>
      </c>
      <c r="H135" s="21">
        <f t="shared" si="30"/>
        <v>0</v>
      </c>
      <c r="I135" s="21">
        <f t="shared" si="30"/>
        <v>0</v>
      </c>
      <c r="J135" s="21">
        <f t="shared" si="30"/>
        <v>0</v>
      </c>
    </row>
    <row r="136" spans="1:10" x14ac:dyDescent="0.25">
      <c r="A136" s="114"/>
      <c r="B136" s="114"/>
      <c r="C136" s="114"/>
      <c r="D136" s="87" t="s">
        <v>6</v>
      </c>
      <c r="E136" s="21">
        <f t="shared" si="28"/>
        <v>0</v>
      </c>
      <c r="F136" s="21">
        <f t="shared" si="30"/>
        <v>0</v>
      </c>
      <c r="G136" s="21">
        <f t="shared" si="30"/>
        <v>0</v>
      </c>
      <c r="H136" s="21">
        <f t="shared" si="30"/>
        <v>0</v>
      </c>
      <c r="I136" s="21">
        <f t="shared" si="30"/>
        <v>0</v>
      </c>
      <c r="J136" s="21">
        <f t="shared" si="30"/>
        <v>0</v>
      </c>
    </row>
    <row r="137" spans="1:10" ht="30" x14ac:dyDescent="0.25">
      <c r="A137" s="114"/>
      <c r="B137" s="114"/>
      <c r="C137" s="114"/>
      <c r="D137" s="87" t="s">
        <v>48</v>
      </c>
      <c r="E137" s="21">
        <f t="shared" si="28"/>
        <v>0</v>
      </c>
      <c r="F137" s="21">
        <f t="shared" si="30"/>
        <v>0</v>
      </c>
      <c r="G137" s="21">
        <f t="shared" si="30"/>
        <v>0</v>
      </c>
      <c r="H137" s="21">
        <f t="shared" si="30"/>
        <v>0</v>
      </c>
      <c r="I137" s="21">
        <f t="shared" si="30"/>
        <v>0</v>
      </c>
      <c r="J137" s="21">
        <f t="shared" si="30"/>
        <v>0</v>
      </c>
    </row>
    <row r="138" spans="1:10" x14ac:dyDescent="0.25">
      <c r="A138" s="114"/>
      <c r="B138" s="114"/>
      <c r="C138" s="114"/>
      <c r="D138" s="87" t="s">
        <v>47</v>
      </c>
      <c r="E138" s="21">
        <f t="shared" si="28"/>
        <v>0</v>
      </c>
      <c r="F138" s="21">
        <f t="shared" si="30"/>
        <v>0</v>
      </c>
      <c r="G138" s="21">
        <f t="shared" si="30"/>
        <v>0</v>
      </c>
      <c r="H138" s="21">
        <f t="shared" si="30"/>
        <v>0</v>
      </c>
      <c r="I138" s="21">
        <f t="shared" si="30"/>
        <v>0</v>
      </c>
      <c r="J138" s="21">
        <f t="shared" si="30"/>
        <v>0</v>
      </c>
    </row>
    <row r="139" spans="1:10" x14ac:dyDescent="0.25">
      <c r="A139" s="114"/>
      <c r="B139" s="114"/>
      <c r="C139" s="114"/>
      <c r="D139" s="87" t="s">
        <v>7</v>
      </c>
      <c r="E139" s="21">
        <f t="shared" si="28"/>
        <v>2680.8</v>
      </c>
      <c r="F139" s="21">
        <f t="shared" si="30"/>
        <v>335.1</v>
      </c>
      <c r="G139" s="21">
        <f t="shared" si="30"/>
        <v>335.1</v>
      </c>
      <c r="H139" s="21">
        <f t="shared" si="30"/>
        <v>335.1</v>
      </c>
      <c r="I139" s="21">
        <f t="shared" si="30"/>
        <v>335.1</v>
      </c>
      <c r="J139" s="21">
        <f t="shared" si="30"/>
        <v>1340.4</v>
      </c>
    </row>
    <row r="140" spans="1:10" x14ac:dyDescent="0.25">
      <c r="A140" s="100" t="s">
        <v>49</v>
      </c>
      <c r="B140" s="100"/>
      <c r="C140" s="100"/>
      <c r="D140" s="63" t="s">
        <v>3</v>
      </c>
      <c r="E140" s="62">
        <f t="shared" si="28"/>
        <v>3114068.1667200001</v>
      </c>
      <c r="F140" s="62">
        <f>SUM(F141:F146)</f>
        <v>496917.58633999998</v>
      </c>
      <c r="G140" s="62">
        <f t="shared" ref="G140:J140" si="31">SUM(G141:G146)</f>
        <v>371895.77934000001</v>
      </c>
      <c r="H140" s="62">
        <f t="shared" si="31"/>
        <v>259159.27934000001</v>
      </c>
      <c r="I140" s="62">
        <f t="shared" si="31"/>
        <v>241699.90434000001</v>
      </c>
      <c r="J140" s="62">
        <f t="shared" si="31"/>
        <v>1744395.61736</v>
      </c>
    </row>
    <row r="141" spans="1:10" x14ac:dyDescent="0.25">
      <c r="A141" s="100"/>
      <c r="B141" s="100"/>
      <c r="C141" s="100"/>
      <c r="D141" s="63" t="s">
        <v>4</v>
      </c>
      <c r="E141" s="62">
        <f t="shared" si="28"/>
        <v>0</v>
      </c>
      <c r="F141" s="62">
        <f t="shared" ref="F141:J146" si="32">F76+F119+F134</f>
        <v>0</v>
      </c>
      <c r="G141" s="62">
        <f t="shared" si="32"/>
        <v>0</v>
      </c>
      <c r="H141" s="62">
        <f t="shared" si="32"/>
        <v>0</v>
      </c>
      <c r="I141" s="62">
        <f t="shared" si="32"/>
        <v>0</v>
      </c>
      <c r="J141" s="62">
        <f t="shared" si="32"/>
        <v>0</v>
      </c>
    </row>
    <row r="142" spans="1:10" x14ac:dyDescent="0.25">
      <c r="A142" s="100"/>
      <c r="B142" s="100"/>
      <c r="C142" s="100"/>
      <c r="D142" s="63" t="s">
        <v>5</v>
      </c>
      <c r="E142" s="62">
        <f t="shared" si="28"/>
        <v>22904.3</v>
      </c>
      <c r="F142" s="62">
        <f t="shared" si="32"/>
        <v>4780.1000000000004</v>
      </c>
      <c r="G142" s="62">
        <f t="shared" si="32"/>
        <v>8156.7</v>
      </c>
      <c r="H142" s="62">
        <f t="shared" si="32"/>
        <v>9967.5</v>
      </c>
      <c r="I142" s="62">
        <f t="shared" si="32"/>
        <v>0</v>
      </c>
      <c r="J142" s="62">
        <f t="shared" si="32"/>
        <v>0</v>
      </c>
    </row>
    <row r="143" spans="1:10" x14ac:dyDescent="0.25">
      <c r="A143" s="100"/>
      <c r="B143" s="100"/>
      <c r="C143" s="100"/>
      <c r="D143" s="63" t="s">
        <v>6</v>
      </c>
      <c r="E143" s="62">
        <f t="shared" si="28"/>
        <v>1212189.3661400001</v>
      </c>
      <c r="F143" s="62">
        <f t="shared" si="32"/>
        <v>190866.73181</v>
      </c>
      <c r="G143" s="62">
        <f t="shared" si="32"/>
        <v>153425.64418999999</v>
      </c>
      <c r="H143" s="62">
        <f t="shared" si="32"/>
        <v>146293.39418999999</v>
      </c>
      <c r="I143" s="62">
        <f t="shared" si="32"/>
        <v>143801.51918999999</v>
      </c>
      <c r="J143" s="62">
        <f t="shared" si="32"/>
        <v>577802.07675999997</v>
      </c>
    </row>
    <row r="144" spans="1:10" ht="28.5" x14ac:dyDescent="0.25">
      <c r="A144" s="100"/>
      <c r="B144" s="100"/>
      <c r="C144" s="100"/>
      <c r="D144" s="63" t="s">
        <v>48</v>
      </c>
      <c r="E144" s="62">
        <f t="shared" si="28"/>
        <v>0</v>
      </c>
      <c r="F144" s="62">
        <f t="shared" si="32"/>
        <v>0</v>
      </c>
      <c r="G144" s="62">
        <f t="shared" si="32"/>
        <v>0</v>
      </c>
      <c r="H144" s="62">
        <f t="shared" si="32"/>
        <v>0</v>
      </c>
      <c r="I144" s="62">
        <f t="shared" si="32"/>
        <v>0</v>
      </c>
      <c r="J144" s="62">
        <f t="shared" si="32"/>
        <v>0</v>
      </c>
    </row>
    <row r="145" spans="1:10" x14ac:dyDescent="0.25">
      <c r="A145" s="100"/>
      <c r="B145" s="100"/>
      <c r="C145" s="100"/>
      <c r="D145" s="63" t="s">
        <v>47</v>
      </c>
      <c r="E145" s="62">
        <f t="shared" si="28"/>
        <v>0</v>
      </c>
      <c r="F145" s="62">
        <f t="shared" si="32"/>
        <v>0</v>
      </c>
      <c r="G145" s="62">
        <f t="shared" si="32"/>
        <v>0</v>
      </c>
      <c r="H145" s="62">
        <f t="shared" si="32"/>
        <v>0</v>
      </c>
      <c r="I145" s="62">
        <f t="shared" si="32"/>
        <v>0</v>
      </c>
      <c r="J145" s="62">
        <f t="shared" si="32"/>
        <v>0</v>
      </c>
    </row>
    <row r="146" spans="1:10" x14ac:dyDescent="0.25">
      <c r="A146" s="100"/>
      <c r="B146" s="100"/>
      <c r="C146" s="100"/>
      <c r="D146" s="63" t="s">
        <v>7</v>
      </c>
      <c r="E146" s="62">
        <f t="shared" si="28"/>
        <v>1878974.5005799998</v>
      </c>
      <c r="F146" s="62">
        <f t="shared" si="32"/>
        <v>301270.75452999998</v>
      </c>
      <c r="G146" s="62">
        <f t="shared" si="32"/>
        <v>210313.43515</v>
      </c>
      <c r="H146" s="62">
        <f t="shared" si="32"/>
        <v>102898.38515000002</v>
      </c>
      <c r="I146" s="62">
        <f t="shared" si="32"/>
        <v>97898.385150000016</v>
      </c>
      <c r="J146" s="62">
        <f t="shared" si="32"/>
        <v>1166593.5405999999</v>
      </c>
    </row>
    <row r="147" spans="1:10" x14ac:dyDescent="0.25">
      <c r="A147" s="114" t="s">
        <v>50</v>
      </c>
      <c r="B147" s="114"/>
      <c r="C147" s="114"/>
      <c r="D147" s="87" t="s">
        <v>13</v>
      </c>
      <c r="E147" s="70" t="s">
        <v>13</v>
      </c>
      <c r="F147" s="70" t="s">
        <v>13</v>
      </c>
      <c r="G147" s="70"/>
      <c r="H147" s="70"/>
      <c r="I147" s="70"/>
      <c r="J147" s="70" t="s">
        <v>13</v>
      </c>
    </row>
    <row r="148" spans="1:10" x14ac:dyDescent="0.25">
      <c r="A148" s="98" t="s">
        <v>51</v>
      </c>
      <c r="B148" s="98"/>
      <c r="C148" s="98"/>
      <c r="D148" s="63" t="s">
        <v>3</v>
      </c>
      <c r="E148" s="71">
        <f>SUM(F148:J148)</f>
        <v>2000</v>
      </c>
      <c r="F148" s="71">
        <f>SUM(F149:F154)</f>
        <v>250</v>
      </c>
      <c r="G148" s="71">
        <f t="shared" ref="G148:J148" si="33">SUM(G149:G154)</f>
        <v>250</v>
      </c>
      <c r="H148" s="71">
        <f t="shared" si="33"/>
        <v>250</v>
      </c>
      <c r="I148" s="71">
        <f t="shared" si="33"/>
        <v>250</v>
      </c>
      <c r="J148" s="71">
        <f t="shared" si="33"/>
        <v>1000</v>
      </c>
    </row>
    <row r="149" spans="1:10" x14ac:dyDescent="0.25">
      <c r="A149" s="98"/>
      <c r="B149" s="98"/>
      <c r="C149" s="98"/>
      <c r="D149" s="87" t="s">
        <v>4</v>
      </c>
      <c r="E149" s="71">
        <f t="shared" ref="E149:E161" si="34">SUM(F149:J149)</f>
        <v>0</v>
      </c>
      <c r="F149" s="72">
        <f t="shared" ref="F149:J152" si="35">F13+F20</f>
        <v>0</v>
      </c>
      <c r="G149" s="72">
        <f t="shared" si="35"/>
        <v>0</v>
      </c>
      <c r="H149" s="72">
        <f t="shared" si="35"/>
        <v>0</v>
      </c>
      <c r="I149" s="72">
        <f t="shared" si="35"/>
        <v>0</v>
      </c>
      <c r="J149" s="72">
        <f t="shared" si="35"/>
        <v>0</v>
      </c>
    </row>
    <row r="150" spans="1:10" x14ac:dyDescent="0.25">
      <c r="A150" s="98"/>
      <c r="B150" s="98"/>
      <c r="C150" s="98"/>
      <c r="D150" s="87" t="s">
        <v>5</v>
      </c>
      <c r="E150" s="71">
        <f t="shared" si="34"/>
        <v>0</v>
      </c>
      <c r="F150" s="72">
        <f t="shared" si="35"/>
        <v>0</v>
      </c>
      <c r="G150" s="72">
        <f t="shared" si="35"/>
        <v>0</v>
      </c>
      <c r="H150" s="72">
        <f t="shared" si="35"/>
        <v>0</v>
      </c>
      <c r="I150" s="72">
        <f t="shared" si="35"/>
        <v>0</v>
      </c>
      <c r="J150" s="72">
        <f t="shared" si="35"/>
        <v>0</v>
      </c>
    </row>
    <row r="151" spans="1:10" x14ac:dyDescent="0.25">
      <c r="A151" s="98"/>
      <c r="B151" s="98"/>
      <c r="C151" s="98"/>
      <c r="D151" s="87" t="s">
        <v>6</v>
      </c>
      <c r="E151" s="71">
        <f t="shared" si="34"/>
        <v>0</v>
      </c>
      <c r="F151" s="72">
        <f t="shared" si="35"/>
        <v>0</v>
      </c>
      <c r="G151" s="72">
        <f t="shared" si="35"/>
        <v>0</v>
      </c>
      <c r="H151" s="72">
        <f t="shared" si="35"/>
        <v>0</v>
      </c>
      <c r="I151" s="72">
        <f t="shared" si="35"/>
        <v>0</v>
      </c>
      <c r="J151" s="72">
        <f t="shared" si="35"/>
        <v>0</v>
      </c>
    </row>
    <row r="152" spans="1:10" ht="30" x14ac:dyDescent="0.25">
      <c r="A152" s="98"/>
      <c r="B152" s="98"/>
      <c r="C152" s="98"/>
      <c r="D152" s="87" t="s">
        <v>48</v>
      </c>
      <c r="E152" s="71">
        <f t="shared" si="34"/>
        <v>0</v>
      </c>
      <c r="F152" s="72">
        <f t="shared" si="35"/>
        <v>0</v>
      </c>
      <c r="G152" s="72">
        <f t="shared" si="35"/>
        <v>0</v>
      </c>
      <c r="H152" s="72">
        <f t="shared" si="35"/>
        <v>0</v>
      </c>
      <c r="I152" s="72">
        <f t="shared" si="35"/>
        <v>0</v>
      </c>
      <c r="J152" s="72">
        <f t="shared" si="35"/>
        <v>0</v>
      </c>
    </row>
    <row r="153" spans="1:10" x14ac:dyDescent="0.25">
      <c r="A153" s="98"/>
      <c r="B153" s="98"/>
      <c r="C153" s="98"/>
      <c r="D153" s="87" t="s">
        <v>47</v>
      </c>
      <c r="E153" s="71">
        <f t="shared" si="34"/>
        <v>0</v>
      </c>
      <c r="F153" s="72">
        <f>F17+F24</f>
        <v>0</v>
      </c>
      <c r="G153" s="72">
        <f>G52</f>
        <v>0</v>
      </c>
      <c r="H153" s="72">
        <f>H52</f>
        <v>0</v>
      </c>
      <c r="I153" s="72">
        <f>I52</f>
        <v>0</v>
      </c>
      <c r="J153" s="72">
        <f>J52</f>
        <v>0</v>
      </c>
    </row>
    <row r="154" spans="1:10" x14ac:dyDescent="0.25">
      <c r="A154" s="98"/>
      <c r="B154" s="98"/>
      <c r="C154" s="98"/>
      <c r="D154" s="87" t="s">
        <v>7</v>
      </c>
      <c r="E154" s="71">
        <f t="shared" si="34"/>
        <v>2000</v>
      </c>
      <c r="F154" s="72">
        <f>F18+F25</f>
        <v>250</v>
      </c>
      <c r="G154" s="72">
        <f>G18+G25</f>
        <v>250</v>
      </c>
      <c r="H154" s="72">
        <f>H18+H25</f>
        <v>250</v>
      </c>
      <c r="I154" s="72">
        <f>I18+I25</f>
        <v>250</v>
      </c>
      <c r="J154" s="72">
        <f>J18+J25</f>
        <v>1000</v>
      </c>
    </row>
    <row r="155" spans="1:10" x14ac:dyDescent="0.25">
      <c r="A155" s="98" t="s">
        <v>52</v>
      </c>
      <c r="B155" s="98"/>
      <c r="C155" s="98"/>
      <c r="D155" s="63" t="s">
        <v>3</v>
      </c>
      <c r="E155" s="62">
        <f t="shared" si="34"/>
        <v>3112068.1667200001</v>
      </c>
      <c r="F155" s="62">
        <f t="shared" ref="F155:J155" si="36">SUM(F156:F161)</f>
        <v>496667.58634000004</v>
      </c>
      <c r="G155" s="62">
        <f t="shared" si="36"/>
        <v>371645.77934000001</v>
      </c>
      <c r="H155" s="62">
        <f t="shared" si="36"/>
        <v>258909.27934000001</v>
      </c>
      <c r="I155" s="62">
        <f t="shared" si="36"/>
        <v>241449.90434000001</v>
      </c>
      <c r="J155" s="62">
        <f t="shared" si="36"/>
        <v>1743395.61736</v>
      </c>
    </row>
    <row r="156" spans="1:10" x14ac:dyDescent="0.25">
      <c r="A156" s="98"/>
      <c r="B156" s="98"/>
      <c r="C156" s="98"/>
      <c r="D156" s="87" t="s">
        <v>4</v>
      </c>
      <c r="E156" s="21">
        <f t="shared" si="34"/>
        <v>0</v>
      </c>
      <c r="F156" s="21">
        <f>F34+F55+F27+F62+F69+F91+F84++F127</f>
        <v>0</v>
      </c>
      <c r="G156" s="21">
        <f>G34+G55+G27+G62+G69+G91+G84++G127</f>
        <v>0</v>
      </c>
      <c r="H156" s="21">
        <f>H34+H55+H27+H62+H69+H91+H84++H127</f>
        <v>0</v>
      </c>
      <c r="I156" s="21">
        <f>I34+I55+I27+I62+I69+I91+I84++I127</f>
        <v>0</v>
      </c>
      <c r="J156" s="21">
        <f>J34+J55+J27+J62+J69+J91+J84++J127</f>
        <v>0</v>
      </c>
    </row>
    <row r="157" spans="1:10" x14ac:dyDescent="0.25">
      <c r="A157" s="98"/>
      <c r="B157" s="98"/>
      <c r="C157" s="98"/>
      <c r="D157" s="87" t="s">
        <v>5</v>
      </c>
      <c r="E157" s="21">
        <f t="shared" si="34"/>
        <v>22904.3</v>
      </c>
      <c r="F157" s="21">
        <f>F35+F56+F28+F63+F70+F92++F85+F128</f>
        <v>4780.1000000000004</v>
      </c>
      <c r="G157" s="21">
        <f>G35+G56+G28+G63+G70+G92++G85+G128</f>
        <v>8156.7</v>
      </c>
      <c r="H157" s="21">
        <f>H35+H56+H28+H63+H70+H92++H85+H128</f>
        <v>9967.5</v>
      </c>
      <c r="I157" s="21">
        <f>I35+I56+I28+I63+I70+I92++I85+I128</f>
        <v>0</v>
      </c>
      <c r="J157" s="21">
        <f>J35+J56+J28+J63+J70+J92++J85+J128</f>
        <v>0</v>
      </c>
    </row>
    <row r="158" spans="1:10" x14ac:dyDescent="0.25">
      <c r="A158" s="98"/>
      <c r="B158" s="98"/>
      <c r="C158" s="98"/>
      <c r="D158" s="87" t="s">
        <v>6</v>
      </c>
      <c r="E158" s="21">
        <f t="shared" si="34"/>
        <v>1212189.3661400001</v>
      </c>
      <c r="F158" s="21">
        <f t="shared" ref="F158:J161" si="37">F36+F57+F29+F64+F71+F93+F86+F129</f>
        <v>190866.73181</v>
      </c>
      <c r="G158" s="21">
        <f t="shared" si="37"/>
        <v>153425.64418999999</v>
      </c>
      <c r="H158" s="21">
        <f t="shared" si="37"/>
        <v>146293.39418999999</v>
      </c>
      <c r="I158" s="21">
        <f t="shared" si="37"/>
        <v>143801.51918999999</v>
      </c>
      <c r="J158" s="21">
        <f t="shared" si="37"/>
        <v>577802.07675999997</v>
      </c>
    </row>
    <row r="159" spans="1:10" ht="30" x14ac:dyDescent="0.25">
      <c r="A159" s="98"/>
      <c r="B159" s="98"/>
      <c r="C159" s="98"/>
      <c r="D159" s="87" t="s">
        <v>48</v>
      </c>
      <c r="E159" s="21">
        <f t="shared" si="34"/>
        <v>0</v>
      </c>
      <c r="F159" s="21">
        <f t="shared" si="37"/>
        <v>0</v>
      </c>
      <c r="G159" s="21">
        <f t="shared" si="37"/>
        <v>0</v>
      </c>
      <c r="H159" s="21">
        <f t="shared" si="37"/>
        <v>0</v>
      </c>
      <c r="I159" s="21">
        <f t="shared" si="37"/>
        <v>0</v>
      </c>
      <c r="J159" s="21">
        <f t="shared" si="37"/>
        <v>0</v>
      </c>
    </row>
    <row r="160" spans="1:10" x14ac:dyDescent="0.25">
      <c r="A160" s="98"/>
      <c r="B160" s="98"/>
      <c r="C160" s="98"/>
      <c r="D160" s="87" t="s">
        <v>47</v>
      </c>
      <c r="E160" s="21">
        <f t="shared" si="34"/>
        <v>0</v>
      </c>
      <c r="F160" s="21">
        <f t="shared" si="37"/>
        <v>0</v>
      </c>
      <c r="G160" s="21">
        <f t="shared" si="37"/>
        <v>0</v>
      </c>
      <c r="H160" s="21">
        <f t="shared" si="37"/>
        <v>0</v>
      </c>
      <c r="I160" s="21">
        <f t="shared" si="37"/>
        <v>0</v>
      </c>
      <c r="J160" s="21">
        <f t="shared" si="37"/>
        <v>0</v>
      </c>
    </row>
    <row r="161" spans="1:10" x14ac:dyDescent="0.25">
      <c r="A161" s="98"/>
      <c r="B161" s="98"/>
      <c r="C161" s="98"/>
      <c r="D161" s="87" t="s">
        <v>7</v>
      </c>
      <c r="E161" s="21">
        <f t="shared" si="34"/>
        <v>1876974.50058</v>
      </c>
      <c r="F161" s="21">
        <f t="shared" si="37"/>
        <v>301020.75453000003</v>
      </c>
      <c r="G161" s="21">
        <f t="shared" si="37"/>
        <v>210063.43515</v>
      </c>
      <c r="H161" s="21">
        <f t="shared" si="37"/>
        <v>102648.38515000002</v>
      </c>
      <c r="I161" s="21">
        <f t="shared" si="37"/>
        <v>97648.385150000016</v>
      </c>
      <c r="J161" s="21">
        <f t="shared" si="37"/>
        <v>1165593.5405999999</v>
      </c>
    </row>
    <row r="162" spans="1:10" x14ac:dyDescent="0.25">
      <c r="A162" s="131" t="s">
        <v>50</v>
      </c>
      <c r="B162" s="132"/>
      <c r="C162" s="133"/>
      <c r="D162" s="87" t="s">
        <v>13</v>
      </c>
      <c r="E162" s="21">
        <v>0</v>
      </c>
      <c r="F162" s="21"/>
      <c r="G162" s="21"/>
      <c r="H162" s="21"/>
      <c r="I162" s="21"/>
      <c r="J162" s="21"/>
    </row>
    <row r="163" spans="1:10" x14ac:dyDescent="0.25">
      <c r="A163" s="98" t="s">
        <v>53</v>
      </c>
      <c r="B163" s="98"/>
      <c r="C163" s="98"/>
      <c r="D163" s="63" t="s">
        <v>3</v>
      </c>
      <c r="E163" s="62">
        <f t="shared" ref="E163:E176" si="38">SUM(F163:J163)</f>
        <v>1035000</v>
      </c>
      <c r="F163" s="62">
        <f t="shared" ref="F163:J163" si="39">SUM(F164:F169)</f>
        <v>135000</v>
      </c>
      <c r="G163" s="62">
        <f t="shared" si="39"/>
        <v>120000</v>
      </c>
      <c r="H163" s="62">
        <f t="shared" si="39"/>
        <v>5000</v>
      </c>
      <c r="I163" s="62">
        <f t="shared" si="39"/>
        <v>0</v>
      </c>
      <c r="J163" s="62">
        <f t="shared" si="39"/>
        <v>775000</v>
      </c>
    </row>
    <row r="164" spans="1:10" x14ac:dyDescent="0.25">
      <c r="A164" s="98"/>
      <c r="B164" s="98"/>
      <c r="C164" s="98"/>
      <c r="D164" s="87" t="s">
        <v>4</v>
      </c>
      <c r="E164" s="21">
        <f t="shared" si="38"/>
        <v>0</v>
      </c>
      <c r="F164" s="73">
        <f t="shared" ref="F164:J169" si="40">F48</f>
        <v>0</v>
      </c>
      <c r="G164" s="73">
        <f t="shared" si="40"/>
        <v>0</v>
      </c>
      <c r="H164" s="73">
        <f t="shared" si="40"/>
        <v>0</v>
      </c>
      <c r="I164" s="73">
        <f t="shared" si="40"/>
        <v>0</v>
      </c>
      <c r="J164" s="73">
        <f t="shared" si="40"/>
        <v>0</v>
      </c>
    </row>
    <row r="165" spans="1:10" x14ac:dyDescent="0.25">
      <c r="A165" s="98"/>
      <c r="B165" s="98"/>
      <c r="C165" s="98"/>
      <c r="D165" s="87" t="s">
        <v>5</v>
      </c>
      <c r="E165" s="21">
        <f t="shared" si="38"/>
        <v>0</v>
      </c>
      <c r="F165" s="73">
        <f t="shared" si="40"/>
        <v>0</v>
      </c>
      <c r="G165" s="73">
        <f t="shared" si="40"/>
        <v>0</v>
      </c>
      <c r="H165" s="73">
        <f t="shared" si="40"/>
        <v>0</v>
      </c>
      <c r="I165" s="73">
        <f t="shared" si="40"/>
        <v>0</v>
      </c>
      <c r="J165" s="73">
        <f t="shared" si="40"/>
        <v>0</v>
      </c>
    </row>
    <row r="166" spans="1:10" x14ac:dyDescent="0.25">
      <c r="A166" s="98"/>
      <c r="B166" s="98"/>
      <c r="C166" s="98"/>
      <c r="D166" s="87" t="s">
        <v>6</v>
      </c>
      <c r="E166" s="21">
        <f t="shared" si="38"/>
        <v>0</v>
      </c>
      <c r="F166" s="73">
        <f t="shared" si="40"/>
        <v>0</v>
      </c>
      <c r="G166" s="73">
        <f t="shared" si="40"/>
        <v>0</v>
      </c>
      <c r="H166" s="73">
        <f t="shared" si="40"/>
        <v>0</v>
      </c>
      <c r="I166" s="73">
        <f t="shared" si="40"/>
        <v>0</v>
      </c>
      <c r="J166" s="73">
        <f t="shared" si="40"/>
        <v>0</v>
      </c>
    </row>
    <row r="167" spans="1:10" ht="30" x14ac:dyDescent="0.25">
      <c r="A167" s="98"/>
      <c r="B167" s="98"/>
      <c r="C167" s="98"/>
      <c r="D167" s="87" t="s">
        <v>48</v>
      </c>
      <c r="E167" s="21">
        <f t="shared" si="38"/>
        <v>0</v>
      </c>
      <c r="F167" s="73">
        <f t="shared" si="40"/>
        <v>0</v>
      </c>
      <c r="G167" s="73">
        <f t="shared" si="40"/>
        <v>0</v>
      </c>
      <c r="H167" s="73">
        <f t="shared" si="40"/>
        <v>0</v>
      </c>
      <c r="I167" s="73">
        <f t="shared" si="40"/>
        <v>0</v>
      </c>
      <c r="J167" s="73">
        <f t="shared" si="40"/>
        <v>0</v>
      </c>
    </row>
    <row r="168" spans="1:10" x14ac:dyDescent="0.25">
      <c r="A168" s="98"/>
      <c r="B168" s="98"/>
      <c r="C168" s="98"/>
      <c r="D168" s="87" t="s">
        <v>47</v>
      </c>
      <c r="E168" s="21">
        <f t="shared" si="38"/>
        <v>0</v>
      </c>
      <c r="F168" s="73">
        <f t="shared" si="40"/>
        <v>0</v>
      </c>
      <c r="G168" s="73">
        <f t="shared" si="40"/>
        <v>0</v>
      </c>
      <c r="H168" s="73">
        <f t="shared" si="40"/>
        <v>0</v>
      </c>
      <c r="I168" s="73">
        <f t="shared" si="40"/>
        <v>0</v>
      </c>
      <c r="J168" s="73">
        <f t="shared" si="40"/>
        <v>0</v>
      </c>
    </row>
    <row r="169" spans="1:10" x14ac:dyDescent="0.25">
      <c r="A169" s="98"/>
      <c r="B169" s="98"/>
      <c r="C169" s="98"/>
      <c r="D169" s="87" t="s">
        <v>7</v>
      </c>
      <c r="E169" s="21">
        <f t="shared" si="38"/>
        <v>1035000</v>
      </c>
      <c r="F169" s="73">
        <f t="shared" si="40"/>
        <v>135000</v>
      </c>
      <c r="G169" s="73">
        <f t="shared" si="40"/>
        <v>120000</v>
      </c>
      <c r="H169" s="73">
        <f t="shared" si="40"/>
        <v>5000</v>
      </c>
      <c r="I169" s="73">
        <f t="shared" si="40"/>
        <v>0</v>
      </c>
      <c r="J169" s="73">
        <f t="shared" si="40"/>
        <v>775000</v>
      </c>
    </row>
    <row r="170" spans="1:10" x14ac:dyDescent="0.25">
      <c r="A170" s="98" t="s">
        <v>54</v>
      </c>
      <c r="B170" s="98"/>
      <c r="C170" s="98"/>
      <c r="D170" s="63" t="s">
        <v>3</v>
      </c>
      <c r="E170" s="62">
        <f t="shared" si="38"/>
        <v>2079068.1667200001</v>
      </c>
      <c r="F170" s="62">
        <f t="shared" ref="F170:J170" si="41">SUM(F171:F176)</f>
        <v>361917.58633999998</v>
      </c>
      <c r="G170" s="62">
        <f t="shared" si="41"/>
        <v>251895.77934000001</v>
      </c>
      <c r="H170" s="62">
        <f t="shared" si="41"/>
        <v>254159.27934000001</v>
      </c>
      <c r="I170" s="62">
        <f t="shared" si="41"/>
        <v>241699.90434000001</v>
      </c>
      <c r="J170" s="62">
        <f t="shared" si="41"/>
        <v>969395.61735999992</v>
      </c>
    </row>
    <row r="171" spans="1:10" x14ac:dyDescent="0.25">
      <c r="A171" s="98"/>
      <c r="B171" s="98"/>
      <c r="C171" s="98"/>
      <c r="D171" s="87" t="s">
        <v>4</v>
      </c>
      <c r="E171" s="21">
        <f t="shared" si="38"/>
        <v>0</v>
      </c>
      <c r="F171" s="21">
        <f t="shared" ref="F171:J176" si="42">F141-F164</f>
        <v>0</v>
      </c>
      <c r="G171" s="21">
        <f t="shared" si="42"/>
        <v>0</v>
      </c>
      <c r="H171" s="21">
        <f t="shared" si="42"/>
        <v>0</v>
      </c>
      <c r="I171" s="21">
        <f t="shared" si="42"/>
        <v>0</v>
      </c>
      <c r="J171" s="21">
        <f t="shared" si="42"/>
        <v>0</v>
      </c>
    </row>
    <row r="172" spans="1:10" x14ac:dyDescent="0.25">
      <c r="A172" s="98"/>
      <c r="B172" s="98"/>
      <c r="C172" s="98"/>
      <c r="D172" s="87" t="s">
        <v>5</v>
      </c>
      <c r="E172" s="21">
        <f t="shared" si="38"/>
        <v>22904.3</v>
      </c>
      <c r="F172" s="21">
        <f t="shared" si="42"/>
        <v>4780.1000000000004</v>
      </c>
      <c r="G172" s="21">
        <f t="shared" si="42"/>
        <v>8156.7</v>
      </c>
      <c r="H172" s="21">
        <f t="shared" si="42"/>
        <v>9967.5</v>
      </c>
      <c r="I172" s="21">
        <f t="shared" si="42"/>
        <v>0</v>
      </c>
      <c r="J172" s="21">
        <f t="shared" si="42"/>
        <v>0</v>
      </c>
    </row>
    <row r="173" spans="1:10" x14ac:dyDescent="0.25">
      <c r="A173" s="98"/>
      <c r="B173" s="98"/>
      <c r="C173" s="98"/>
      <c r="D173" s="87" t="s">
        <v>6</v>
      </c>
      <c r="E173" s="21">
        <f t="shared" si="38"/>
        <v>1212189.3661400001</v>
      </c>
      <c r="F173" s="21">
        <f t="shared" si="42"/>
        <v>190866.73181</v>
      </c>
      <c r="G173" s="21">
        <f t="shared" si="42"/>
        <v>153425.64418999999</v>
      </c>
      <c r="H173" s="21">
        <f t="shared" si="42"/>
        <v>146293.39418999999</v>
      </c>
      <c r="I173" s="21">
        <f t="shared" si="42"/>
        <v>143801.51918999999</v>
      </c>
      <c r="J173" s="21">
        <f t="shared" si="42"/>
        <v>577802.07675999997</v>
      </c>
    </row>
    <row r="174" spans="1:10" ht="30" x14ac:dyDescent="0.25">
      <c r="A174" s="98"/>
      <c r="B174" s="98"/>
      <c r="C174" s="98"/>
      <c r="D174" s="87" t="s">
        <v>48</v>
      </c>
      <c r="E174" s="21">
        <f t="shared" si="38"/>
        <v>0</v>
      </c>
      <c r="F174" s="21">
        <f t="shared" si="42"/>
        <v>0</v>
      </c>
      <c r="G174" s="21">
        <f t="shared" si="42"/>
        <v>0</v>
      </c>
      <c r="H174" s="21">
        <f t="shared" si="42"/>
        <v>0</v>
      </c>
      <c r="I174" s="21">
        <f t="shared" si="42"/>
        <v>0</v>
      </c>
      <c r="J174" s="21">
        <f t="shared" si="42"/>
        <v>0</v>
      </c>
    </row>
    <row r="175" spans="1:10" x14ac:dyDescent="0.25">
      <c r="A175" s="98"/>
      <c r="B175" s="98"/>
      <c r="C175" s="98"/>
      <c r="D175" s="87" t="s">
        <v>47</v>
      </c>
      <c r="E175" s="21">
        <f t="shared" si="38"/>
        <v>0</v>
      </c>
      <c r="F175" s="21">
        <f t="shared" si="42"/>
        <v>0</v>
      </c>
      <c r="G175" s="21">
        <f t="shared" si="42"/>
        <v>0</v>
      </c>
      <c r="H175" s="21">
        <f t="shared" si="42"/>
        <v>0</v>
      </c>
      <c r="I175" s="21">
        <f t="shared" si="42"/>
        <v>0</v>
      </c>
      <c r="J175" s="21">
        <f t="shared" si="42"/>
        <v>0</v>
      </c>
    </row>
    <row r="176" spans="1:10" x14ac:dyDescent="0.25">
      <c r="A176" s="98"/>
      <c r="B176" s="98"/>
      <c r="C176" s="98"/>
      <c r="D176" s="87" t="s">
        <v>7</v>
      </c>
      <c r="E176" s="21">
        <f t="shared" si="38"/>
        <v>843974.50057999999</v>
      </c>
      <c r="F176" s="21">
        <f t="shared" si="42"/>
        <v>166270.75452999998</v>
      </c>
      <c r="G176" s="21">
        <f t="shared" si="42"/>
        <v>90313.435150000005</v>
      </c>
      <c r="H176" s="21">
        <f t="shared" si="42"/>
        <v>97898.385150000016</v>
      </c>
      <c r="I176" s="21">
        <f t="shared" si="42"/>
        <v>97898.385150000016</v>
      </c>
      <c r="J176" s="21">
        <f t="shared" si="42"/>
        <v>391593.54059999995</v>
      </c>
    </row>
    <row r="177" spans="1:10" x14ac:dyDescent="0.25">
      <c r="A177" s="121" t="s">
        <v>36</v>
      </c>
      <c r="B177" s="121"/>
      <c r="C177" s="121"/>
      <c r="D177" s="87"/>
      <c r="E177" s="21">
        <v>0</v>
      </c>
      <c r="F177" s="21"/>
      <c r="G177" s="21"/>
      <c r="H177" s="21"/>
      <c r="I177" s="21"/>
      <c r="J177" s="21"/>
    </row>
    <row r="178" spans="1:10" x14ac:dyDescent="0.25">
      <c r="A178" s="98" t="s">
        <v>67</v>
      </c>
      <c r="B178" s="98"/>
      <c r="C178" s="98"/>
      <c r="D178" s="63" t="s">
        <v>3</v>
      </c>
      <c r="E178" s="62">
        <f t="shared" ref="E178:E191" si="43">SUM(F178:J178)</f>
        <v>1968674.2867200002</v>
      </c>
      <c r="F178" s="62">
        <f t="shared" ref="F178:J178" si="44">SUM(F179:F184)</f>
        <v>251523.70634</v>
      </c>
      <c r="G178" s="62">
        <f t="shared" si="44"/>
        <v>251895.77934000001</v>
      </c>
      <c r="H178" s="62">
        <f t="shared" si="44"/>
        <v>254159.27934000001</v>
      </c>
      <c r="I178" s="62">
        <f t="shared" si="44"/>
        <v>241699.90434000001</v>
      </c>
      <c r="J178" s="62">
        <f t="shared" si="44"/>
        <v>969395.61736000003</v>
      </c>
    </row>
    <row r="179" spans="1:10" x14ac:dyDescent="0.25">
      <c r="A179" s="98"/>
      <c r="B179" s="98"/>
      <c r="C179" s="98"/>
      <c r="D179" s="87" t="s">
        <v>4</v>
      </c>
      <c r="E179" s="21">
        <f t="shared" si="43"/>
        <v>0</v>
      </c>
      <c r="F179" s="21">
        <f t="shared" ref="F179:J184" si="45">F13+F41+F55+F27+F62+F69+F98+F84+F127+F20</f>
        <v>0</v>
      </c>
      <c r="G179" s="21">
        <f t="shared" si="45"/>
        <v>0</v>
      </c>
      <c r="H179" s="21">
        <f t="shared" si="45"/>
        <v>0</v>
      </c>
      <c r="I179" s="21">
        <f t="shared" si="45"/>
        <v>0</v>
      </c>
      <c r="J179" s="21">
        <f t="shared" si="45"/>
        <v>0</v>
      </c>
    </row>
    <row r="180" spans="1:10" x14ac:dyDescent="0.25">
      <c r="A180" s="98"/>
      <c r="B180" s="98"/>
      <c r="C180" s="98"/>
      <c r="D180" s="87" t="s">
        <v>5</v>
      </c>
      <c r="E180" s="21">
        <f t="shared" si="43"/>
        <v>22904.3</v>
      </c>
      <c r="F180" s="21">
        <f t="shared" si="45"/>
        <v>4780.1000000000004</v>
      </c>
      <c r="G180" s="21">
        <f t="shared" si="45"/>
        <v>8156.7</v>
      </c>
      <c r="H180" s="21">
        <f t="shared" si="45"/>
        <v>9967.5</v>
      </c>
      <c r="I180" s="21">
        <f t="shared" si="45"/>
        <v>0</v>
      </c>
      <c r="J180" s="21">
        <f t="shared" si="45"/>
        <v>0</v>
      </c>
    </row>
    <row r="181" spans="1:10" x14ac:dyDescent="0.25">
      <c r="A181" s="98"/>
      <c r="B181" s="98"/>
      <c r="C181" s="98"/>
      <c r="D181" s="87" t="s">
        <v>6</v>
      </c>
      <c r="E181" s="21">
        <f t="shared" si="43"/>
        <v>1212189.3661400001</v>
      </c>
      <c r="F181" s="21">
        <f t="shared" si="45"/>
        <v>190866.73181</v>
      </c>
      <c r="G181" s="21">
        <f t="shared" si="45"/>
        <v>153425.64418999999</v>
      </c>
      <c r="H181" s="21">
        <f t="shared" si="45"/>
        <v>146293.39418999999</v>
      </c>
      <c r="I181" s="21">
        <f t="shared" si="45"/>
        <v>143801.51918999999</v>
      </c>
      <c r="J181" s="21">
        <f t="shared" si="45"/>
        <v>577802.07675999997</v>
      </c>
    </row>
    <row r="182" spans="1:10" ht="30" x14ac:dyDescent="0.25">
      <c r="A182" s="98"/>
      <c r="B182" s="98"/>
      <c r="C182" s="98"/>
      <c r="D182" s="87" t="s">
        <v>48</v>
      </c>
      <c r="E182" s="21">
        <f t="shared" si="43"/>
        <v>0</v>
      </c>
      <c r="F182" s="21">
        <f t="shared" si="45"/>
        <v>0</v>
      </c>
      <c r="G182" s="21">
        <f t="shared" si="45"/>
        <v>0</v>
      </c>
      <c r="H182" s="21">
        <f t="shared" si="45"/>
        <v>0</v>
      </c>
      <c r="I182" s="21">
        <f t="shared" si="45"/>
        <v>0</v>
      </c>
      <c r="J182" s="21">
        <f t="shared" si="45"/>
        <v>0</v>
      </c>
    </row>
    <row r="183" spans="1:10" x14ac:dyDescent="0.25">
      <c r="A183" s="98"/>
      <c r="B183" s="98"/>
      <c r="C183" s="98"/>
      <c r="D183" s="87" t="s">
        <v>47</v>
      </c>
      <c r="E183" s="21">
        <f t="shared" si="43"/>
        <v>0</v>
      </c>
      <c r="F183" s="21">
        <f t="shared" si="45"/>
        <v>0</v>
      </c>
      <c r="G183" s="21">
        <f t="shared" si="45"/>
        <v>0</v>
      </c>
      <c r="H183" s="21">
        <f t="shared" si="45"/>
        <v>0</v>
      </c>
      <c r="I183" s="21">
        <f t="shared" si="45"/>
        <v>0</v>
      </c>
      <c r="J183" s="21">
        <f t="shared" si="45"/>
        <v>0</v>
      </c>
    </row>
    <row r="184" spans="1:10" x14ac:dyDescent="0.25">
      <c r="A184" s="98"/>
      <c r="B184" s="98"/>
      <c r="C184" s="98"/>
      <c r="D184" s="87" t="s">
        <v>7</v>
      </c>
      <c r="E184" s="21">
        <f t="shared" si="43"/>
        <v>733580.6205800001</v>
      </c>
      <c r="F184" s="21">
        <f t="shared" si="45"/>
        <v>55876.874529999994</v>
      </c>
      <c r="G184" s="21">
        <f t="shared" si="45"/>
        <v>90313.435150000005</v>
      </c>
      <c r="H184" s="21">
        <f t="shared" si="45"/>
        <v>97898.385150000016</v>
      </c>
      <c r="I184" s="21">
        <f t="shared" si="45"/>
        <v>97898.385150000016</v>
      </c>
      <c r="J184" s="21">
        <f t="shared" si="45"/>
        <v>391593.54060000007</v>
      </c>
    </row>
    <row r="185" spans="1:10" x14ac:dyDescent="0.25">
      <c r="A185" s="98" t="s">
        <v>75</v>
      </c>
      <c r="B185" s="98"/>
      <c r="C185" s="98"/>
      <c r="D185" s="63" t="s">
        <v>3</v>
      </c>
      <c r="E185" s="62">
        <f t="shared" si="43"/>
        <v>1145393.8799999999</v>
      </c>
      <c r="F185" s="62">
        <f t="shared" ref="F185:J185" si="46">SUM(F186:F191)</f>
        <v>245393.88</v>
      </c>
      <c r="G185" s="62">
        <f t="shared" si="46"/>
        <v>120000</v>
      </c>
      <c r="H185" s="62">
        <f t="shared" ref="H185:I185" si="47">SUM(H186:H191)</f>
        <v>5000</v>
      </c>
      <c r="I185" s="62">
        <f t="shared" si="47"/>
        <v>0</v>
      </c>
      <c r="J185" s="62">
        <f t="shared" si="46"/>
        <v>775000</v>
      </c>
    </row>
    <row r="186" spans="1:10" x14ac:dyDescent="0.25">
      <c r="A186" s="98"/>
      <c r="B186" s="98"/>
      <c r="C186" s="98"/>
      <c r="D186" s="87" t="s">
        <v>4</v>
      </c>
      <c r="E186" s="21">
        <f t="shared" si="43"/>
        <v>0</v>
      </c>
      <c r="F186" s="21">
        <f t="shared" ref="F186:J191" si="48">F48+F105</f>
        <v>0</v>
      </c>
      <c r="G186" s="21">
        <f t="shared" si="48"/>
        <v>0</v>
      </c>
      <c r="H186" s="21">
        <f t="shared" si="48"/>
        <v>0</v>
      </c>
      <c r="I186" s="21">
        <f t="shared" si="48"/>
        <v>0</v>
      </c>
      <c r="J186" s="21">
        <f t="shared" si="48"/>
        <v>0</v>
      </c>
    </row>
    <row r="187" spans="1:10" x14ac:dyDescent="0.25">
      <c r="A187" s="98"/>
      <c r="B187" s="98"/>
      <c r="C187" s="98"/>
      <c r="D187" s="87" t="s">
        <v>5</v>
      </c>
      <c r="E187" s="21">
        <f t="shared" si="43"/>
        <v>0</v>
      </c>
      <c r="F187" s="21">
        <f t="shared" si="48"/>
        <v>0</v>
      </c>
      <c r="G187" s="21">
        <f t="shared" si="48"/>
        <v>0</v>
      </c>
      <c r="H187" s="21">
        <f t="shared" si="48"/>
        <v>0</v>
      </c>
      <c r="I187" s="21">
        <f t="shared" si="48"/>
        <v>0</v>
      </c>
      <c r="J187" s="21">
        <f t="shared" si="48"/>
        <v>0</v>
      </c>
    </row>
    <row r="188" spans="1:10" x14ac:dyDescent="0.25">
      <c r="A188" s="98"/>
      <c r="B188" s="98"/>
      <c r="C188" s="98"/>
      <c r="D188" s="87" t="s">
        <v>6</v>
      </c>
      <c r="E188" s="21">
        <f t="shared" si="43"/>
        <v>0</v>
      </c>
      <c r="F188" s="21">
        <f t="shared" si="48"/>
        <v>0</v>
      </c>
      <c r="G188" s="21">
        <f t="shared" si="48"/>
        <v>0</v>
      </c>
      <c r="H188" s="21">
        <f t="shared" si="48"/>
        <v>0</v>
      </c>
      <c r="I188" s="21">
        <f t="shared" si="48"/>
        <v>0</v>
      </c>
      <c r="J188" s="21">
        <f t="shared" si="48"/>
        <v>0</v>
      </c>
    </row>
    <row r="189" spans="1:10" ht="30" x14ac:dyDescent="0.25">
      <c r="A189" s="98"/>
      <c r="B189" s="98"/>
      <c r="C189" s="98"/>
      <c r="D189" s="87" t="s">
        <v>48</v>
      </c>
      <c r="E189" s="21">
        <f t="shared" si="43"/>
        <v>0</v>
      </c>
      <c r="F189" s="21">
        <f t="shared" si="48"/>
        <v>0</v>
      </c>
      <c r="G189" s="21">
        <f t="shared" si="48"/>
        <v>0</v>
      </c>
      <c r="H189" s="21">
        <f t="shared" si="48"/>
        <v>0</v>
      </c>
      <c r="I189" s="21">
        <f t="shared" si="48"/>
        <v>0</v>
      </c>
      <c r="J189" s="21">
        <f t="shared" si="48"/>
        <v>0</v>
      </c>
    </row>
    <row r="190" spans="1:10" x14ac:dyDescent="0.25">
      <c r="A190" s="98"/>
      <c r="B190" s="98"/>
      <c r="C190" s="98"/>
      <c r="D190" s="87" t="s">
        <v>47</v>
      </c>
      <c r="E190" s="21">
        <f t="shared" si="43"/>
        <v>0</v>
      </c>
      <c r="F190" s="21">
        <f t="shared" si="48"/>
        <v>0</v>
      </c>
      <c r="G190" s="21">
        <f t="shared" si="48"/>
        <v>0</v>
      </c>
      <c r="H190" s="21">
        <f t="shared" si="48"/>
        <v>0</v>
      </c>
      <c r="I190" s="21">
        <f t="shared" si="48"/>
        <v>0</v>
      </c>
      <c r="J190" s="21">
        <f t="shared" si="48"/>
        <v>0</v>
      </c>
    </row>
    <row r="191" spans="1:10" x14ac:dyDescent="0.25">
      <c r="A191" s="98"/>
      <c r="B191" s="98"/>
      <c r="C191" s="98"/>
      <c r="D191" s="87" t="s">
        <v>7</v>
      </c>
      <c r="E191" s="21">
        <f t="shared" si="43"/>
        <v>1145393.8799999999</v>
      </c>
      <c r="F191" s="21">
        <f t="shared" si="48"/>
        <v>245393.88</v>
      </c>
      <c r="G191" s="21">
        <f t="shared" si="48"/>
        <v>120000</v>
      </c>
      <c r="H191" s="21">
        <f t="shared" si="48"/>
        <v>5000</v>
      </c>
      <c r="I191" s="21">
        <f t="shared" si="48"/>
        <v>0</v>
      </c>
      <c r="J191" s="21">
        <f t="shared" si="48"/>
        <v>775000</v>
      </c>
    </row>
    <row r="192" spans="1:10" x14ac:dyDescent="0.25">
      <c r="E192" s="91"/>
      <c r="F192" s="91"/>
      <c r="G192" s="91"/>
      <c r="H192" s="91"/>
      <c r="I192" s="91"/>
      <c r="J192" s="91"/>
    </row>
    <row r="193" spans="5:10" x14ac:dyDescent="0.25">
      <c r="E193" s="91"/>
      <c r="F193" s="91"/>
      <c r="G193" s="91"/>
      <c r="H193" s="91"/>
      <c r="I193" s="91"/>
      <c r="J193" s="91"/>
    </row>
  </sheetData>
  <mergeCells count="59">
    <mergeCell ref="A19:A25"/>
    <mergeCell ref="B19:B25"/>
    <mergeCell ref="C19:C25"/>
    <mergeCell ref="A148:C154"/>
    <mergeCell ref="A2:J2"/>
    <mergeCell ref="A7:A9"/>
    <mergeCell ref="A11:J11"/>
    <mergeCell ref="B7:B9"/>
    <mergeCell ref="C7:C9"/>
    <mergeCell ref="D7:D9"/>
    <mergeCell ref="E7:J7"/>
    <mergeCell ref="E8:J8"/>
    <mergeCell ref="A3:J3"/>
    <mergeCell ref="A118:C124"/>
    <mergeCell ref="C126:C132"/>
    <mergeCell ref="C104:C110"/>
    <mergeCell ref="C12:C18"/>
    <mergeCell ref="B12:B18"/>
    <mergeCell ref="A12:A18"/>
    <mergeCell ref="A162:C162"/>
    <mergeCell ref="A177:C177"/>
    <mergeCell ref="A147:C147"/>
    <mergeCell ref="A155:C161"/>
    <mergeCell ref="B33:B53"/>
    <mergeCell ref="C33:C39"/>
    <mergeCell ref="C40:C46"/>
    <mergeCell ref="C97:C103"/>
    <mergeCell ref="C90:C96"/>
    <mergeCell ref="C54:C60"/>
    <mergeCell ref="C47:C53"/>
    <mergeCell ref="A133:C139"/>
    <mergeCell ref="A140:C146"/>
    <mergeCell ref="A68:A74"/>
    <mergeCell ref="B68:B74"/>
    <mergeCell ref="C68:C74"/>
    <mergeCell ref="B26:B32"/>
    <mergeCell ref="C26:C32"/>
    <mergeCell ref="A126:A132"/>
    <mergeCell ref="A125:J125"/>
    <mergeCell ref="C83:C89"/>
    <mergeCell ref="B126:B132"/>
    <mergeCell ref="A83:A89"/>
    <mergeCell ref="B83:B89"/>
    <mergeCell ref="A163:C169"/>
    <mergeCell ref="A170:C176"/>
    <mergeCell ref="A178:C184"/>
    <mergeCell ref="A185:C191"/>
    <mergeCell ref="A5:J5"/>
    <mergeCell ref="A33:A53"/>
    <mergeCell ref="A54:A60"/>
    <mergeCell ref="B54:B60"/>
    <mergeCell ref="A75:C81"/>
    <mergeCell ref="A82:J82"/>
    <mergeCell ref="A90:A110"/>
    <mergeCell ref="B90:B110"/>
    <mergeCell ref="A61:A67"/>
    <mergeCell ref="B61:B67"/>
    <mergeCell ref="C61:C67"/>
    <mergeCell ref="A26:A3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topLeftCell="A13" workbookViewId="0">
      <selection activeCell="A22" sqref="A22:XFD22"/>
    </sheetView>
  </sheetViews>
  <sheetFormatPr defaultRowHeight="15" x14ac:dyDescent="0.25"/>
  <cols>
    <col min="1" max="1" width="17.7109375" customWidth="1"/>
    <col min="2" max="2" width="65.7109375" customWidth="1"/>
    <col min="3" max="3" width="40.7109375" customWidth="1"/>
    <col min="4" max="4" width="56.5703125" customWidth="1"/>
    <col min="5" max="5" width="32.5703125" customWidth="1"/>
  </cols>
  <sheetData>
    <row r="1" spans="1:5" x14ac:dyDescent="0.25">
      <c r="D1" s="9" t="s">
        <v>37</v>
      </c>
    </row>
    <row r="2" spans="1:5" x14ac:dyDescent="0.25">
      <c r="A2" s="5"/>
    </row>
    <row r="3" spans="1:5" x14ac:dyDescent="0.25">
      <c r="A3" s="145" t="s">
        <v>38</v>
      </c>
      <c r="B3" s="145"/>
      <c r="C3" s="145"/>
      <c r="D3" s="145"/>
    </row>
    <row r="4" spans="1:5" ht="15.75" x14ac:dyDescent="0.25">
      <c r="A4" s="13"/>
    </row>
    <row r="5" spans="1:5" ht="15.75" x14ac:dyDescent="0.25">
      <c r="A5" s="14"/>
    </row>
    <row r="6" spans="1:5" ht="79.5" customHeight="1" x14ac:dyDescent="0.25">
      <c r="A6" s="26" t="s">
        <v>39</v>
      </c>
      <c r="B6" s="26" t="s">
        <v>40</v>
      </c>
      <c r="C6" s="26" t="s">
        <v>41</v>
      </c>
      <c r="D6" s="26" t="s">
        <v>42</v>
      </c>
      <c r="E6" s="6"/>
    </row>
    <row r="7" spans="1:5" x14ac:dyDescent="0.25">
      <c r="A7" s="26">
        <v>1</v>
      </c>
      <c r="B7" s="26">
        <v>2</v>
      </c>
      <c r="C7" s="26">
        <v>3</v>
      </c>
      <c r="D7" s="26">
        <v>4</v>
      </c>
      <c r="E7" s="6"/>
    </row>
    <row r="8" spans="1:5" s="1" customFormat="1" ht="40.5" customHeight="1" x14ac:dyDescent="0.25">
      <c r="A8" s="146" t="s">
        <v>77</v>
      </c>
      <c r="B8" s="146"/>
      <c r="C8" s="146"/>
      <c r="D8" s="146"/>
      <c r="E8" s="15"/>
    </row>
    <row r="9" spans="1:5" s="1" customFormat="1" x14ac:dyDescent="0.25">
      <c r="A9" s="146" t="s">
        <v>78</v>
      </c>
      <c r="B9" s="146"/>
      <c r="C9" s="146"/>
      <c r="D9" s="146"/>
      <c r="E9" s="15"/>
    </row>
    <row r="10" spans="1:5" s="1" customFormat="1" x14ac:dyDescent="0.25">
      <c r="A10" s="146" t="s">
        <v>79</v>
      </c>
      <c r="B10" s="146"/>
      <c r="C10" s="146"/>
      <c r="D10" s="146"/>
      <c r="E10" s="15"/>
    </row>
    <row r="11" spans="1:5" ht="131.25" customHeight="1" x14ac:dyDescent="0.25">
      <c r="A11" s="26" t="s">
        <v>43</v>
      </c>
      <c r="B11" s="27" t="s">
        <v>175</v>
      </c>
      <c r="C11" s="28" t="s">
        <v>153</v>
      </c>
      <c r="D11" s="26"/>
      <c r="E11" s="6"/>
    </row>
    <row r="12" spans="1:5" ht="81.75" customHeight="1" x14ac:dyDescent="0.25">
      <c r="A12" s="26" t="s">
        <v>66</v>
      </c>
      <c r="B12" s="27" t="s">
        <v>176</v>
      </c>
      <c r="C12" s="26" t="s">
        <v>99</v>
      </c>
      <c r="D12" s="26"/>
      <c r="E12" s="6"/>
    </row>
    <row r="13" spans="1:5" ht="142.5" customHeight="1" x14ac:dyDescent="0.25">
      <c r="A13" s="92" t="s">
        <v>70</v>
      </c>
      <c r="B13" s="27" t="s">
        <v>179</v>
      </c>
      <c r="C13" s="92" t="s">
        <v>152</v>
      </c>
      <c r="D13" s="75" t="s">
        <v>162</v>
      </c>
      <c r="E13" s="6"/>
    </row>
    <row r="14" spans="1:5" ht="174" customHeight="1" x14ac:dyDescent="0.25">
      <c r="A14" s="92" t="s">
        <v>91</v>
      </c>
      <c r="B14" s="27" t="s">
        <v>177</v>
      </c>
      <c r="C14" s="26" t="s">
        <v>148</v>
      </c>
      <c r="D14" s="29">
        <v>0</v>
      </c>
      <c r="E14" s="6"/>
    </row>
    <row r="15" spans="1:5" ht="147" customHeight="1" x14ac:dyDescent="0.25">
      <c r="A15" s="26" t="s">
        <v>85</v>
      </c>
      <c r="B15" s="27" t="s">
        <v>178</v>
      </c>
      <c r="C15" s="26" t="s">
        <v>151</v>
      </c>
      <c r="D15" s="51" t="s">
        <v>163</v>
      </c>
      <c r="E15" s="6"/>
    </row>
    <row r="16" spans="1:5" ht="75" x14ac:dyDescent="0.25">
      <c r="A16" s="26" t="s">
        <v>86</v>
      </c>
      <c r="B16" s="27" t="s">
        <v>180</v>
      </c>
      <c r="C16" s="26" t="s">
        <v>83</v>
      </c>
      <c r="D16" s="76"/>
      <c r="E16" s="6"/>
    </row>
    <row r="17" spans="1:5" ht="75" x14ac:dyDescent="0.25">
      <c r="A17" s="26" t="s">
        <v>110</v>
      </c>
      <c r="B17" s="27" t="s">
        <v>181</v>
      </c>
      <c r="C17" s="26" t="s">
        <v>83</v>
      </c>
      <c r="D17" s="75"/>
      <c r="E17" s="6"/>
    </row>
    <row r="18" spans="1:5" s="1" customFormat="1" ht="32.25" customHeight="1" x14ac:dyDescent="0.25">
      <c r="A18" s="146" t="s">
        <v>80</v>
      </c>
      <c r="B18" s="146"/>
      <c r="C18" s="146"/>
      <c r="D18" s="146"/>
      <c r="E18" s="15"/>
    </row>
    <row r="19" spans="1:5" s="1" customFormat="1" ht="30" customHeight="1" x14ac:dyDescent="0.25">
      <c r="A19" s="146" t="s">
        <v>158</v>
      </c>
      <c r="B19" s="146"/>
      <c r="C19" s="146"/>
      <c r="D19" s="146"/>
      <c r="E19" s="15"/>
    </row>
    <row r="20" spans="1:5" ht="135" x14ac:dyDescent="0.25">
      <c r="A20" s="26" t="s">
        <v>87</v>
      </c>
      <c r="B20" s="27" t="s">
        <v>183</v>
      </c>
      <c r="C20" s="92" t="s">
        <v>146</v>
      </c>
      <c r="D20" s="59" t="s">
        <v>163</v>
      </c>
    </row>
    <row r="21" spans="1:5" ht="72.75" customHeight="1" x14ac:dyDescent="0.25">
      <c r="A21" s="92" t="s">
        <v>88</v>
      </c>
      <c r="B21" s="27" t="s">
        <v>182</v>
      </c>
      <c r="C21" s="92" t="s">
        <v>145</v>
      </c>
      <c r="D21" s="54"/>
    </row>
    <row r="22" spans="1:5" s="1" customFormat="1" x14ac:dyDescent="0.25">
      <c r="A22" s="146" t="s">
        <v>81</v>
      </c>
      <c r="B22" s="146"/>
      <c r="C22" s="146"/>
      <c r="D22" s="146"/>
    </row>
    <row r="23" spans="1:5" s="1" customFormat="1" x14ac:dyDescent="0.25">
      <c r="A23" s="146" t="s">
        <v>82</v>
      </c>
      <c r="B23" s="146"/>
      <c r="C23" s="146"/>
      <c r="D23" s="146"/>
    </row>
    <row r="24" spans="1:5" s="1" customFormat="1" x14ac:dyDescent="0.25">
      <c r="A24" s="146" t="s">
        <v>73</v>
      </c>
      <c r="B24" s="146"/>
      <c r="C24" s="146"/>
      <c r="D24" s="146"/>
    </row>
    <row r="25" spans="1:5" ht="196.5" customHeight="1" x14ac:dyDescent="0.25">
      <c r="A25" s="26" t="s">
        <v>65</v>
      </c>
      <c r="B25" s="27" t="s">
        <v>187</v>
      </c>
      <c r="C25" s="26" t="s">
        <v>147</v>
      </c>
      <c r="D25" s="29">
        <v>0</v>
      </c>
    </row>
    <row r="28" spans="1:5" x14ac:dyDescent="0.25">
      <c r="A28" s="144"/>
      <c r="B28" s="144"/>
      <c r="C28" s="144"/>
      <c r="D28" s="144"/>
    </row>
  </sheetData>
  <mergeCells count="10">
    <mergeCell ref="A28:D28"/>
    <mergeCell ref="A3:D3"/>
    <mergeCell ref="A8:D8"/>
    <mergeCell ref="A9:D9"/>
    <mergeCell ref="A22:D22"/>
    <mergeCell ref="A24:D24"/>
    <mergeCell ref="A19:D19"/>
    <mergeCell ref="A18:D18"/>
    <mergeCell ref="A10:D10"/>
    <mergeCell ref="A23:D2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43"/>
  <sheetViews>
    <sheetView workbookViewId="0">
      <pane ySplit="10" topLeftCell="A11" activePane="bottomLeft" state="frozenSplit"/>
      <selection pane="bottomLeft" activeCell="I34" sqref="I34"/>
    </sheetView>
  </sheetViews>
  <sheetFormatPr defaultRowHeight="15" x14ac:dyDescent="0.25"/>
  <cols>
    <col min="1" max="1" width="6.42578125" customWidth="1"/>
    <col min="2" max="2" width="24" customWidth="1"/>
    <col min="3" max="3" width="13" customWidth="1"/>
    <col min="4" max="4" width="16.7109375" customWidth="1"/>
    <col min="5" max="5" width="21.42578125" customWidth="1"/>
    <col min="6" max="6" width="13" customWidth="1"/>
    <col min="7" max="7" width="27.42578125" customWidth="1"/>
    <col min="8" max="8" width="21" style="18" customWidth="1"/>
    <col min="9" max="9" width="17.7109375" customWidth="1"/>
    <col min="10" max="10" width="18.7109375" customWidth="1"/>
    <col min="11" max="11" width="17.28515625" customWidth="1"/>
    <col min="12" max="12" width="14.140625" customWidth="1"/>
    <col min="16" max="16" width="28.5703125" customWidth="1"/>
  </cols>
  <sheetData>
    <row r="1" spans="1:15" x14ac:dyDescent="0.25">
      <c r="M1" s="147" t="s">
        <v>29</v>
      </c>
      <c r="N1" s="147"/>
      <c r="O1" s="147"/>
    </row>
    <row r="2" spans="1:15" x14ac:dyDescent="0.25">
      <c r="A2" s="5"/>
    </row>
    <row r="3" spans="1:15" ht="28.5" customHeight="1" x14ac:dyDescent="0.25">
      <c r="A3" s="148" t="s">
        <v>165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7.5" customHeight="1" x14ac:dyDescent="0.25">
      <c r="A4" s="2"/>
    </row>
    <row r="6" spans="1:15" ht="32.25" customHeight="1" x14ac:dyDescent="0.25">
      <c r="A6" s="150" t="s">
        <v>101</v>
      </c>
      <c r="B6" s="150" t="s">
        <v>30</v>
      </c>
      <c r="C6" s="150" t="s">
        <v>28</v>
      </c>
      <c r="D6" s="150" t="s">
        <v>31</v>
      </c>
      <c r="E6" s="150" t="s">
        <v>32</v>
      </c>
      <c r="F6" s="150" t="s">
        <v>164</v>
      </c>
      <c r="G6" s="151" t="s">
        <v>33</v>
      </c>
      <c r="H6" s="151" t="s">
        <v>102</v>
      </c>
      <c r="I6" s="151"/>
      <c r="J6" s="151"/>
      <c r="K6" s="151"/>
      <c r="L6" s="151" t="s">
        <v>34</v>
      </c>
      <c r="M6" s="150" t="s">
        <v>35</v>
      </c>
      <c r="N6" s="150"/>
      <c r="O6" s="150"/>
    </row>
    <row r="7" spans="1:15" ht="15.75" customHeight="1" x14ac:dyDescent="0.25">
      <c r="A7" s="150"/>
      <c r="B7" s="150"/>
      <c r="C7" s="150"/>
      <c r="D7" s="150"/>
      <c r="E7" s="150"/>
      <c r="F7" s="150"/>
      <c r="G7" s="151"/>
      <c r="H7" s="151"/>
      <c r="I7" s="151"/>
      <c r="J7" s="151"/>
      <c r="K7" s="151"/>
      <c r="L7" s="151"/>
      <c r="M7" s="150"/>
      <c r="N7" s="150"/>
      <c r="O7" s="150"/>
    </row>
    <row r="8" spans="1:15" x14ac:dyDescent="0.25">
      <c r="A8" s="150"/>
      <c r="B8" s="150"/>
      <c r="C8" s="150"/>
      <c r="D8" s="150"/>
      <c r="E8" s="150"/>
      <c r="F8" s="150"/>
      <c r="G8" s="151"/>
      <c r="H8" s="152" t="s">
        <v>108</v>
      </c>
      <c r="I8" s="151"/>
      <c r="J8" s="151"/>
      <c r="K8" s="151"/>
      <c r="L8" s="151"/>
      <c r="M8" s="150"/>
      <c r="N8" s="150"/>
      <c r="O8" s="150"/>
    </row>
    <row r="9" spans="1:15" ht="15.75" customHeight="1" x14ac:dyDescent="0.25">
      <c r="A9" s="150"/>
      <c r="B9" s="150"/>
      <c r="C9" s="150"/>
      <c r="D9" s="150"/>
      <c r="E9" s="150"/>
      <c r="F9" s="150"/>
      <c r="G9" s="151"/>
      <c r="H9" s="152"/>
      <c r="I9" s="78" t="s">
        <v>103</v>
      </c>
      <c r="J9" s="78" t="s">
        <v>104</v>
      </c>
      <c r="K9" s="79">
        <v>2025</v>
      </c>
      <c r="L9" s="151"/>
      <c r="M9" s="150"/>
      <c r="N9" s="150"/>
      <c r="O9" s="150"/>
    </row>
    <row r="10" spans="1:15" x14ac:dyDescent="0.25">
      <c r="A10" s="80">
        <v>1</v>
      </c>
      <c r="B10" s="80">
        <v>2</v>
      </c>
      <c r="C10" s="80">
        <v>3</v>
      </c>
      <c r="D10" s="80">
        <v>4</v>
      </c>
      <c r="E10" s="80">
        <v>5</v>
      </c>
      <c r="F10" s="80">
        <v>6</v>
      </c>
      <c r="G10" s="81">
        <v>7</v>
      </c>
      <c r="H10" s="80">
        <v>8</v>
      </c>
      <c r="I10" s="81">
        <v>9</v>
      </c>
      <c r="J10" s="81">
        <v>10</v>
      </c>
      <c r="K10" s="80">
        <v>11</v>
      </c>
      <c r="L10" s="81">
        <v>12</v>
      </c>
      <c r="M10" s="153">
        <v>13</v>
      </c>
      <c r="N10" s="153"/>
      <c r="O10" s="153"/>
    </row>
    <row r="11" spans="1:15" s="18" customFormat="1" x14ac:dyDescent="0.25">
      <c r="A11" s="151">
        <v>1</v>
      </c>
      <c r="B11" s="151" t="s">
        <v>76</v>
      </c>
      <c r="C11" s="155" t="s">
        <v>96</v>
      </c>
      <c r="D11" s="156" t="s">
        <v>95</v>
      </c>
      <c r="E11" s="158">
        <v>250000</v>
      </c>
      <c r="F11" s="154">
        <v>250000</v>
      </c>
      <c r="G11" s="55" t="s">
        <v>105</v>
      </c>
      <c r="H11" s="53">
        <f t="shared" ref="H11:H37" si="0">SUM(I11:K11)</f>
        <v>240000</v>
      </c>
      <c r="I11" s="53">
        <f>I12+I13+I14+I15+I17</f>
        <v>120000</v>
      </c>
      <c r="J11" s="53">
        <f t="shared" ref="J11:K11" si="1">J12+J13+J14+J15+J17</f>
        <v>120000</v>
      </c>
      <c r="K11" s="53">
        <f t="shared" si="1"/>
        <v>0</v>
      </c>
      <c r="L11" s="159" t="s">
        <v>123</v>
      </c>
      <c r="M11" s="160" t="s">
        <v>125</v>
      </c>
      <c r="N11" s="160"/>
      <c r="O11" s="160"/>
    </row>
    <row r="12" spans="1:15" x14ac:dyDescent="0.25">
      <c r="A12" s="151"/>
      <c r="B12" s="151"/>
      <c r="C12" s="155"/>
      <c r="D12" s="156"/>
      <c r="E12" s="158"/>
      <c r="F12" s="154"/>
      <c r="G12" s="25" t="s">
        <v>4</v>
      </c>
      <c r="H12" s="53">
        <f t="shared" si="0"/>
        <v>0</v>
      </c>
      <c r="I12" s="29">
        <v>0</v>
      </c>
      <c r="J12" s="29">
        <v>0</v>
      </c>
      <c r="K12" s="29">
        <v>0</v>
      </c>
      <c r="L12" s="159"/>
      <c r="M12" s="160"/>
      <c r="N12" s="160"/>
      <c r="O12" s="160"/>
    </row>
    <row r="13" spans="1:15" x14ac:dyDescent="0.25">
      <c r="A13" s="151"/>
      <c r="B13" s="151"/>
      <c r="C13" s="155"/>
      <c r="D13" s="156"/>
      <c r="E13" s="158"/>
      <c r="F13" s="154"/>
      <c r="G13" s="25" t="s">
        <v>5</v>
      </c>
      <c r="H13" s="53">
        <f t="shared" si="0"/>
        <v>0</v>
      </c>
      <c r="I13" s="29">
        <v>0</v>
      </c>
      <c r="J13" s="29">
        <v>0</v>
      </c>
      <c r="K13" s="29">
        <v>0</v>
      </c>
      <c r="L13" s="159"/>
      <c r="M13" s="160"/>
      <c r="N13" s="160"/>
      <c r="O13" s="160"/>
    </row>
    <row r="14" spans="1:15" x14ac:dyDescent="0.25">
      <c r="A14" s="151"/>
      <c r="B14" s="151"/>
      <c r="C14" s="155"/>
      <c r="D14" s="156"/>
      <c r="E14" s="158"/>
      <c r="F14" s="154"/>
      <c r="G14" s="25" t="s">
        <v>6</v>
      </c>
      <c r="H14" s="53">
        <f t="shared" si="0"/>
        <v>0</v>
      </c>
      <c r="I14" s="29">
        <v>0</v>
      </c>
      <c r="J14" s="29">
        <v>0</v>
      </c>
      <c r="K14" s="29">
        <v>0</v>
      </c>
      <c r="L14" s="159"/>
      <c r="M14" s="160"/>
      <c r="N14" s="160"/>
      <c r="O14" s="160"/>
    </row>
    <row r="15" spans="1:15" ht="30" x14ac:dyDescent="0.25">
      <c r="A15" s="151"/>
      <c r="B15" s="151"/>
      <c r="C15" s="155"/>
      <c r="D15" s="156"/>
      <c r="E15" s="158"/>
      <c r="F15" s="154"/>
      <c r="G15" s="25" t="s">
        <v>106</v>
      </c>
      <c r="H15" s="53">
        <f t="shared" si="0"/>
        <v>0</v>
      </c>
      <c r="I15" s="29">
        <v>0</v>
      </c>
      <c r="J15" s="29">
        <v>0</v>
      </c>
      <c r="K15" s="29">
        <v>0</v>
      </c>
      <c r="L15" s="159"/>
      <c r="M15" s="160"/>
      <c r="N15" s="160"/>
      <c r="O15" s="160"/>
    </row>
    <row r="16" spans="1:15" x14ac:dyDescent="0.25">
      <c r="A16" s="151"/>
      <c r="B16" s="151"/>
      <c r="C16" s="155"/>
      <c r="D16" s="156"/>
      <c r="E16" s="158"/>
      <c r="F16" s="154"/>
      <c r="G16" s="25" t="s">
        <v>109</v>
      </c>
      <c r="H16" s="53">
        <f t="shared" si="0"/>
        <v>0</v>
      </c>
      <c r="I16" s="29">
        <v>0</v>
      </c>
      <c r="J16" s="29">
        <v>0</v>
      </c>
      <c r="K16" s="29">
        <v>0</v>
      </c>
      <c r="L16" s="159"/>
      <c r="M16" s="160"/>
      <c r="N16" s="160"/>
      <c r="O16" s="160"/>
    </row>
    <row r="17" spans="1:15" x14ac:dyDescent="0.25">
      <c r="A17" s="151"/>
      <c r="B17" s="151"/>
      <c r="C17" s="155"/>
      <c r="D17" s="156"/>
      <c r="E17" s="158"/>
      <c r="F17" s="154"/>
      <c r="G17" s="25" t="s">
        <v>7</v>
      </c>
      <c r="H17" s="53">
        <f t="shared" si="0"/>
        <v>240000</v>
      </c>
      <c r="I17" s="82">
        <v>120000</v>
      </c>
      <c r="J17" s="82">
        <v>120000</v>
      </c>
      <c r="K17" s="82"/>
      <c r="L17" s="159"/>
      <c r="M17" s="160"/>
      <c r="N17" s="160"/>
      <c r="O17" s="160"/>
    </row>
    <row r="18" spans="1:15" s="18" customFormat="1" x14ac:dyDescent="0.25">
      <c r="A18" s="150">
        <v>2</v>
      </c>
      <c r="B18" s="150" t="s">
        <v>97</v>
      </c>
      <c r="C18" s="155" t="s">
        <v>124</v>
      </c>
      <c r="D18" s="155" t="s">
        <v>98</v>
      </c>
      <c r="E18" s="158">
        <v>15000</v>
      </c>
      <c r="F18" s="154">
        <v>15000</v>
      </c>
      <c r="G18" s="55" t="s">
        <v>105</v>
      </c>
      <c r="H18" s="53">
        <f t="shared" si="0"/>
        <v>15000</v>
      </c>
      <c r="I18" s="53">
        <f t="shared" ref="I18:J18" si="2">I19+I20+I21+I22+I24</f>
        <v>15000</v>
      </c>
      <c r="J18" s="53">
        <f t="shared" si="2"/>
        <v>0</v>
      </c>
      <c r="K18" s="53">
        <f t="shared" ref="K18" si="3">K19+K20+K21+K22+K24</f>
        <v>0</v>
      </c>
      <c r="L18" s="159" t="s">
        <v>123</v>
      </c>
      <c r="M18" s="160" t="s">
        <v>157</v>
      </c>
      <c r="N18" s="160"/>
      <c r="O18" s="160"/>
    </row>
    <row r="19" spans="1:15" s="18" customFormat="1" x14ac:dyDescent="0.25">
      <c r="A19" s="150"/>
      <c r="B19" s="150"/>
      <c r="C19" s="155"/>
      <c r="D19" s="155"/>
      <c r="E19" s="158"/>
      <c r="F19" s="154"/>
      <c r="G19" s="52" t="s">
        <v>4</v>
      </c>
      <c r="H19" s="53">
        <f t="shared" si="0"/>
        <v>0</v>
      </c>
      <c r="I19" s="29">
        <v>0</v>
      </c>
      <c r="J19" s="29">
        <v>0</v>
      </c>
      <c r="K19" s="29">
        <v>0</v>
      </c>
      <c r="L19" s="159"/>
      <c r="M19" s="160"/>
      <c r="N19" s="160"/>
      <c r="O19" s="160"/>
    </row>
    <row r="20" spans="1:15" s="18" customFormat="1" x14ac:dyDescent="0.25">
      <c r="A20" s="150"/>
      <c r="B20" s="150"/>
      <c r="C20" s="155"/>
      <c r="D20" s="155"/>
      <c r="E20" s="158"/>
      <c r="F20" s="154"/>
      <c r="G20" s="52" t="s">
        <v>5</v>
      </c>
      <c r="H20" s="53">
        <f t="shared" si="0"/>
        <v>0</v>
      </c>
      <c r="I20" s="29">
        <v>0</v>
      </c>
      <c r="J20" s="29">
        <v>0</v>
      </c>
      <c r="K20" s="29">
        <v>0</v>
      </c>
      <c r="L20" s="159"/>
      <c r="M20" s="160"/>
      <c r="N20" s="160"/>
      <c r="O20" s="160"/>
    </row>
    <row r="21" spans="1:15" s="18" customFormat="1" x14ac:dyDescent="0.25">
      <c r="A21" s="150"/>
      <c r="B21" s="150"/>
      <c r="C21" s="155"/>
      <c r="D21" s="155"/>
      <c r="E21" s="158"/>
      <c r="F21" s="154"/>
      <c r="G21" s="52" t="s">
        <v>6</v>
      </c>
      <c r="H21" s="53">
        <f t="shared" si="0"/>
        <v>0</v>
      </c>
      <c r="I21" s="29">
        <v>0</v>
      </c>
      <c r="J21" s="29">
        <v>0</v>
      </c>
      <c r="K21" s="29">
        <v>0</v>
      </c>
      <c r="L21" s="159"/>
      <c r="M21" s="160"/>
      <c r="N21" s="160"/>
      <c r="O21" s="160"/>
    </row>
    <row r="22" spans="1:15" s="18" customFormat="1" ht="30" x14ac:dyDescent="0.25">
      <c r="A22" s="150"/>
      <c r="B22" s="150"/>
      <c r="C22" s="155"/>
      <c r="D22" s="155"/>
      <c r="E22" s="158"/>
      <c r="F22" s="154"/>
      <c r="G22" s="52" t="s">
        <v>106</v>
      </c>
      <c r="H22" s="53">
        <f t="shared" si="0"/>
        <v>0</v>
      </c>
      <c r="I22" s="29">
        <v>0</v>
      </c>
      <c r="J22" s="29">
        <v>0</v>
      </c>
      <c r="K22" s="29">
        <v>0</v>
      </c>
      <c r="L22" s="159"/>
      <c r="M22" s="160"/>
      <c r="N22" s="160"/>
      <c r="O22" s="160"/>
    </row>
    <row r="23" spans="1:15" s="18" customFormat="1" x14ac:dyDescent="0.25">
      <c r="A23" s="150"/>
      <c r="B23" s="150"/>
      <c r="C23" s="155"/>
      <c r="D23" s="155"/>
      <c r="E23" s="158"/>
      <c r="F23" s="154"/>
      <c r="G23" s="52" t="s">
        <v>109</v>
      </c>
      <c r="H23" s="53">
        <f t="shared" si="0"/>
        <v>0</v>
      </c>
      <c r="I23" s="29">
        <v>0</v>
      </c>
      <c r="J23" s="29">
        <v>0</v>
      </c>
      <c r="K23" s="29">
        <v>0</v>
      </c>
      <c r="L23" s="159"/>
      <c r="M23" s="160"/>
      <c r="N23" s="160"/>
      <c r="O23" s="160"/>
    </row>
    <row r="24" spans="1:15" s="18" customFormat="1" x14ac:dyDescent="0.25">
      <c r="A24" s="150"/>
      <c r="B24" s="150"/>
      <c r="C24" s="155"/>
      <c r="D24" s="155"/>
      <c r="E24" s="158"/>
      <c r="F24" s="154"/>
      <c r="G24" s="52" t="s">
        <v>7</v>
      </c>
      <c r="H24" s="53">
        <f t="shared" si="0"/>
        <v>15000</v>
      </c>
      <c r="I24" s="83">
        <v>15000</v>
      </c>
      <c r="J24" s="29">
        <v>0</v>
      </c>
      <c r="K24" s="29">
        <v>0</v>
      </c>
      <c r="L24" s="159"/>
      <c r="M24" s="160"/>
      <c r="N24" s="160"/>
      <c r="O24" s="160"/>
    </row>
    <row r="25" spans="1:15" s="18" customFormat="1" x14ac:dyDescent="0.25">
      <c r="A25" s="150">
        <v>3</v>
      </c>
      <c r="B25" s="150" t="s">
        <v>156</v>
      </c>
      <c r="C25" s="155" t="s">
        <v>122</v>
      </c>
      <c r="D25" s="155" t="s">
        <v>155</v>
      </c>
      <c r="E25" s="158">
        <v>250000</v>
      </c>
      <c r="F25" s="154">
        <v>250000</v>
      </c>
      <c r="G25" s="55" t="s">
        <v>105</v>
      </c>
      <c r="H25" s="53">
        <f t="shared" si="0"/>
        <v>5000</v>
      </c>
      <c r="I25" s="53">
        <f t="shared" ref="I25:K25" si="4">I26+I27+I28+I29+I31</f>
        <v>0</v>
      </c>
      <c r="J25" s="53">
        <f t="shared" si="4"/>
        <v>0</v>
      </c>
      <c r="K25" s="53">
        <f t="shared" si="4"/>
        <v>5000</v>
      </c>
      <c r="L25" s="161" t="s">
        <v>123</v>
      </c>
      <c r="M25" s="164" t="s">
        <v>125</v>
      </c>
      <c r="N25" s="165"/>
      <c r="O25" s="166"/>
    </row>
    <row r="26" spans="1:15" s="18" customFormat="1" x14ac:dyDescent="0.25">
      <c r="A26" s="150"/>
      <c r="B26" s="150"/>
      <c r="C26" s="155"/>
      <c r="D26" s="155"/>
      <c r="E26" s="158"/>
      <c r="F26" s="154"/>
      <c r="G26" s="52" t="s">
        <v>4</v>
      </c>
      <c r="H26" s="53">
        <f t="shared" si="0"/>
        <v>0</v>
      </c>
      <c r="I26" s="29">
        <v>0</v>
      </c>
      <c r="J26" s="29">
        <v>0</v>
      </c>
      <c r="K26" s="29">
        <v>0</v>
      </c>
      <c r="L26" s="162"/>
      <c r="M26" s="167"/>
      <c r="N26" s="168"/>
      <c r="O26" s="169"/>
    </row>
    <row r="27" spans="1:15" s="18" customFormat="1" x14ac:dyDescent="0.25">
      <c r="A27" s="150"/>
      <c r="B27" s="150"/>
      <c r="C27" s="155"/>
      <c r="D27" s="155"/>
      <c r="E27" s="158"/>
      <c r="F27" s="154"/>
      <c r="G27" s="52" t="s">
        <v>5</v>
      </c>
      <c r="H27" s="53">
        <f t="shared" si="0"/>
        <v>0</v>
      </c>
      <c r="I27" s="29">
        <v>0</v>
      </c>
      <c r="J27" s="29">
        <v>0</v>
      </c>
      <c r="K27" s="29">
        <v>0</v>
      </c>
      <c r="L27" s="162"/>
      <c r="M27" s="167"/>
      <c r="N27" s="168"/>
      <c r="O27" s="169"/>
    </row>
    <row r="28" spans="1:15" s="18" customFormat="1" x14ac:dyDescent="0.25">
      <c r="A28" s="150"/>
      <c r="B28" s="150"/>
      <c r="C28" s="155"/>
      <c r="D28" s="155"/>
      <c r="E28" s="158"/>
      <c r="F28" s="154"/>
      <c r="G28" s="52" t="s">
        <v>6</v>
      </c>
      <c r="H28" s="53">
        <f t="shared" si="0"/>
        <v>0</v>
      </c>
      <c r="I28" s="29">
        <v>0</v>
      </c>
      <c r="J28" s="29">
        <v>0</v>
      </c>
      <c r="K28" s="29">
        <v>0</v>
      </c>
      <c r="L28" s="162"/>
      <c r="M28" s="167"/>
      <c r="N28" s="168"/>
      <c r="O28" s="169"/>
    </row>
    <row r="29" spans="1:15" s="18" customFormat="1" ht="35.25" customHeight="1" x14ac:dyDescent="0.25">
      <c r="A29" s="150"/>
      <c r="B29" s="150"/>
      <c r="C29" s="155"/>
      <c r="D29" s="155"/>
      <c r="E29" s="158"/>
      <c r="F29" s="154"/>
      <c r="G29" s="52" t="s">
        <v>106</v>
      </c>
      <c r="H29" s="53">
        <f t="shared" si="0"/>
        <v>0</v>
      </c>
      <c r="I29" s="29">
        <v>0</v>
      </c>
      <c r="J29" s="29">
        <v>0</v>
      </c>
      <c r="K29" s="29">
        <v>0</v>
      </c>
      <c r="L29" s="162"/>
      <c r="M29" s="167"/>
      <c r="N29" s="168"/>
      <c r="O29" s="169"/>
    </row>
    <row r="30" spans="1:15" s="18" customFormat="1" x14ac:dyDescent="0.25">
      <c r="A30" s="150"/>
      <c r="B30" s="150"/>
      <c r="C30" s="155"/>
      <c r="D30" s="155"/>
      <c r="E30" s="158"/>
      <c r="F30" s="154"/>
      <c r="G30" s="52" t="s">
        <v>109</v>
      </c>
      <c r="H30" s="53">
        <f t="shared" si="0"/>
        <v>0</v>
      </c>
      <c r="I30" s="29">
        <v>0</v>
      </c>
      <c r="J30" s="29">
        <v>0</v>
      </c>
      <c r="K30" s="29">
        <v>0</v>
      </c>
      <c r="L30" s="162"/>
      <c r="M30" s="167"/>
      <c r="N30" s="168"/>
      <c r="O30" s="169"/>
    </row>
    <row r="31" spans="1:15" s="18" customFormat="1" x14ac:dyDescent="0.25">
      <c r="A31" s="150"/>
      <c r="B31" s="150"/>
      <c r="C31" s="155"/>
      <c r="D31" s="155"/>
      <c r="E31" s="158"/>
      <c r="F31" s="154"/>
      <c r="G31" s="52" t="s">
        <v>7</v>
      </c>
      <c r="H31" s="53">
        <f t="shared" si="0"/>
        <v>5000</v>
      </c>
      <c r="I31" s="83"/>
      <c r="J31" s="83"/>
      <c r="K31" s="83">
        <v>5000</v>
      </c>
      <c r="L31" s="163"/>
      <c r="M31" s="170"/>
      <c r="N31" s="171"/>
      <c r="O31" s="172"/>
    </row>
    <row r="32" spans="1:15" s="18" customFormat="1" x14ac:dyDescent="0.25">
      <c r="A32" s="152" t="s">
        <v>100</v>
      </c>
      <c r="B32" s="152"/>
      <c r="C32" s="152"/>
      <c r="D32" s="152"/>
      <c r="E32" s="152"/>
      <c r="F32" s="152"/>
      <c r="G32" s="55" t="s">
        <v>105</v>
      </c>
      <c r="H32" s="53">
        <f t="shared" si="0"/>
        <v>260000</v>
      </c>
      <c r="I32" s="53">
        <f t="shared" ref="I32:K32" si="5">I33+I34+I35+I36+I37+I38</f>
        <v>135000</v>
      </c>
      <c r="J32" s="53">
        <f t="shared" si="5"/>
        <v>120000</v>
      </c>
      <c r="K32" s="84">
        <f t="shared" si="5"/>
        <v>5000</v>
      </c>
      <c r="L32" s="159"/>
      <c r="M32" s="160"/>
      <c r="N32" s="160"/>
      <c r="O32" s="160"/>
    </row>
    <row r="33" spans="1:15" s="18" customFormat="1" x14ac:dyDescent="0.25">
      <c r="A33" s="152"/>
      <c r="B33" s="152"/>
      <c r="C33" s="152"/>
      <c r="D33" s="152"/>
      <c r="E33" s="152"/>
      <c r="F33" s="152"/>
      <c r="G33" s="55" t="s">
        <v>4</v>
      </c>
      <c r="H33" s="53">
        <f t="shared" si="0"/>
        <v>0</v>
      </c>
      <c r="I33" s="53">
        <f t="shared" ref="I33:K35" si="6">+I12+I19+I26</f>
        <v>0</v>
      </c>
      <c r="J33" s="53">
        <f t="shared" si="6"/>
        <v>0</v>
      </c>
      <c r="K33" s="53">
        <f t="shared" si="6"/>
        <v>0</v>
      </c>
      <c r="L33" s="159"/>
      <c r="M33" s="160"/>
      <c r="N33" s="160"/>
      <c r="O33" s="160"/>
    </row>
    <row r="34" spans="1:15" s="18" customFormat="1" ht="28.5" customHeight="1" x14ac:dyDescent="0.25">
      <c r="A34" s="152"/>
      <c r="B34" s="152"/>
      <c r="C34" s="152"/>
      <c r="D34" s="152"/>
      <c r="E34" s="152"/>
      <c r="F34" s="152"/>
      <c r="G34" s="55" t="s">
        <v>5</v>
      </c>
      <c r="H34" s="53">
        <f t="shared" si="0"/>
        <v>0</v>
      </c>
      <c r="I34" s="53">
        <f t="shared" si="6"/>
        <v>0</v>
      </c>
      <c r="J34" s="53">
        <f t="shared" si="6"/>
        <v>0</v>
      </c>
      <c r="K34" s="53">
        <f t="shared" si="6"/>
        <v>0</v>
      </c>
      <c r="L34" s="159"/>
      <c r="M34" s="160"/>
      <c r="N34" s="160"/>
      <c r="O34" s="160"/>
    </row>
    <row r="35" spans="1:15" s="18" customFormat="1" x14ac:dyDescent="0.25">
      <c r="A35" s="152"/>
      <c r="B35" s="152"/>
      <c r="C35" s="152"/>
      <c r="D35" s="152"/>
      <c r="E35" s="152"/>
      <c r="F35" s="152"/>
      <c r="G35" s="55" t="s">
        <v>6</v>
      </c>
      <c r="H35" s="53">
        <f t="shared" si="0"/>
        <v>0</v>
      </c>
      <c r="I35" s="53">
        <f t="shared" si="6"/>
        <v>0</v>
      </c>
      <c r="J35" s="53">
        <f t="shared" si="6"/>
        <v>0</v>
      </c>
      <c r="K35" s="53">
        <f t="shared" si="6"/>
        <v>0</v>
      </c>
      <c r="L35" s="159"/>
      <c r="M35" s="160"/>
      <c r="N35" s="160"/>
      <c r="O35" s="160"/>
    </row>
    <row r="36" spans="1:15" s="18" customFormat="1" ht="34.5" customHeight="1" x14ac:dyDescent="0.25">
      <c r="A36" s="152"/>
      <c r="B36" s="152"/>
      <c r="C36" s="152"/>
      <c r="D36" s="152"/>
      <c r="E36" s="152"/>
      <c r="F36" s="152"/>
      <c r="G36" s="55" t="s">
        <v>106</v>
      </c>
      <c r="H36" s="53">
        <f t="shared" si="0"/>
        <v>0</v>
      </c>
      <c r="I36" s="53">
        <f>+I15+I22+I29</f>
        <v>0</v>
      </c>
      <c r="J36" s="53">
        <f>+J15+J22+J29</f>
        <v>0</v>
      </c>
      <c r="K36" s="53">
        <f>K15+K22+K29</f>
        <v>0</v>
      </c>
      <c r="L36" s="159"/>
      <c r="M36" s="160"/>
      <c r="N36" s="160"/>
      <c r="O36" s="160"/>
    </row>
    <row r="37" spans="1:15" s="18" customFormat="1" x14ac:dyDescent="0.25">
      <c r="A37" s="152"/>
      <c r="B37" s="152"/>
      <c r="C37" s="152"/>
      <c r="D37" s="152"/>
      <c r="E37" s="152"/>
      <c r="F37" s="152"/>
      <c r="G37" s="55" t="s">
        <v>109</v>
      </c>
      <c r="H37" s="53">
        <f t="shared" si="0"/>
        <v>0</v>
      </c>
      <c r="I37" s="53">
        <f>+I16+I23+I30</f>
        <v>0</v>
      </c>
      <c r="J37" s="53">
        <f>+J16+J23+J30</f>
        <v>0</v>
      </c>
      <c r="K37" s="53">
        <f>K16+K23+K30</f>
        <v>0</v>
      </c>
      <c r="L37" s="159"/>
      <c r="M37" s="160"/>
      <c r="N37" s="160"/>
      <c r="O37" s="160"/>
    </row>
    <row r="38" spans="1:15" s="18" customFormat="1" x14ac:dyDescent="0.25">
      <c r="A38" s="152"/>
      <c r="B38" s="152"/>
      <c r="C38" s="152"/>
      <c r="D38" s="152"/>
      <c r="E38" s="152"/>
      <c r="F38" s="152"/>
      <c r="G38" s="85" t="s">
        <v>7</v>
      </c>
      <c r="H38" s="53">
        <f>SUM(I38:K38)</f>
        <v>260000</v>
      </c>
      <c r="I38" s="53">
        <f>I17+I24+I31</f>
        <v>135000</v>
      </c>
      <c r="J38" s="53">
        <f>J17+J24+J31</f>
        <v>120000</v>
      </c>
      <c r="K38" s="53">
        <f>K17+K24+K31</f>
        <v>5000</v>
      </c>
      <c r="L38" s="159"/>
      <c r="M38" s="160"/>
      <c r="N38" s="160"/>
      <c r="O38" s="160"/>
    </row>
    <row r="39" spans="1:15" x14ac:dyDescent="0.25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</row>
    <row r="42" spans="1:15" ht="25.5" x14ac:dyDescent="0.35">
      <c r="D42" s="43"/>
      <c r="E42" s="43"/>
    </row>
    <row r="43" spans="1:15" ht="25.5" x14ac:dyDescent="0.35">
      <c r="D43" s="43"/>
      <c r="E43" s="43"/>
    </row>
  </sheetData>
  <mergeCells count="43">
    <mergeCell ref="E11:E17"/>
    <mergeCell ref="F25:F31"/>
    <mergeCell ref="M18:O24"/>
    <mergeCell ref="M11:O17"/>
    <mergeCell ref="L11:L17"/>
    <mergeCell ref="A39:O39"/>
    <mergeCell ref="F18:F24"/>
    <mergeCell ref="A32:F38"/>
    <mergeCell ref="E18:E24"/>
    <mergeCell ref="C25:C31"/>
    <mergeCell ref="D25:D31"/>
    <mergeCell ref="E25:E31"/>
    <mergeCell ref="L32:L38"/>
    <mergeCell ref="M32:O38"/>
    <mergeCell ref="L18:L24"/>
    <mergeCell ref="A25:A31"/>
    <mergeCell ref="B25:B31"/>
    <mergeCell ref="L25:L31"/>
    <mergeCell ref="M25:O31"/>
    <mergeCell ref="A11:A17"/>
    <mergeCell ref="B11:B17"/>
    <mergeCell ref="C11:C17"/>
    <mergeCell ref="D11:D17"/>
    <mergeCell ref="D18:D24"/>
    <mergeCell ref="A18:A24"/>
    <mergeCell ref="C18:C24"/>
    <mergeCell ref="B18:B24"/>
    <mergeCell ref="M10:O10"/>
    <mergeCell ref="F6:F9"/>
    <mergeCell ref="L6:L9"/>
    <mergeCell ref="F11:F17"/>
    <mergeCell ref="H6:K7"/>
    <mergeCell ref="I8:K8"/>
    <mergeCell ref="M1:O1"/>
    <mergeCell ref="A3:O3"/>
    <mergeCell ref="C6:C9"/>
    <mergeCell ref="D6:D9"/>
    <mergeCell ref="E6:E9"/>
    <mergeCell ref="G6:G9"/>
    <mergeCell ref="A6:A9"/>
    <mergeCell ref="B6:B9"/>
    <mergeCell ref="M6:O9"/>
    <mergeCell ref="H8:H9"/>
  </mergeCells>
  <pageMargins left="0.19685039370078741" right="0.19685039370078741" top="0.19685039370078741" bottom="0.19685039370078741" header="0" footer="0"/>
  <pageSetup paperSize="9" scale="4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topLeftCell="A4" workbookViewId="0">
      <selection activeCell="E8" sqref="E8"/>
    </sheetView>
  </sheetViews>
  <sheetFormatPr defaultColWidth="9.140625" defaultRowHeight="15" x14ac:dyDescent="0.25"/>
  <cols>
    <col min="1" max="1" width="9.7109375" style="11" bestFit="1" customWidth="1"/>
    <col min="2" max="2" width="28.7109375" style="11" customWidth="1"/>
    <col min="3" max="3" width="12.85546875" style="11" customWidth="1"/>
    <col min="4" max="4" width="13.28515625" style="11" customWidth="1"/>
    <col min="5" max="5" width="16" style="11" customWidth="1"/>
    <col min="6" max="6" width="15.85546875" style="11" customWidth="1"/>
    <col min="7" max="7" width="45.5703125" style="11" customWidth="1"/>
    <col min="8" max="16384" width="9.140625" style="11"/>
  </cols>
  <sheetData>
    <row r="1" spans="1:7" x14ac:dyDescent="0.25">
      <c r="G1" s="19" t="s">
        <v>21</v>
      </c>
    </row>
    <row r="2" spans="1:7" x14ac:dyDescent="0.25">
      <c r="A2" s="12"/>
    </row>
    <row r="3" spans="1:7" x14ac:dyDescent="0.25">
      <c r="A3" s="173" t="s">
        <v>22</v>
      </c>
      <c r="B3" s="173"/>
      <c r="C3" s="173"/>
      <c r="D3" s="173"/>
      <c r="E3" s="173"/>
      <c r="F3" s="173"/>
      <c r="G3" s="173"/>
    </row>
    <row r="4" spans="1:7" x14ac:dyDescent="0.25">
      <c r="A4" s="12"/>
    </row>
    <row r="5" spans="1:7" ht="75" x14ac:dyDescent="0.25">
      <c r="A5" s="26" t="s">
        <v>0</v>
      </c>
      <c r="B5" s="26" t="s">
        <v>23</v>
      </c>
      <c r="C5" s="26" t="s">
        <v>28</v>
      </c>
      <c r="D5" s="26" t="s">
        <v>24</v>
      </c>
      <c r="E5" s="26" t="s">
        <v>25</v>
      </c>
      <c r="F5" s="26" t="s">
        <v>26</v>
      </c>
      <c r="G5" s="26" t="s">
        <v>27</v>
      </c>
    </row>
    <row r="6" spans="1:7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</row>
    <row r="7" spans="1:7" ht="54" customHeight="1" x14ac:dyDescent="0.25">
      <c r="A7" s="41" t="s">
        <v>127</v>
      </c>
      <c r="B7" s="40" t="s">
        <v>107</v>
      </c>
      <c r="C7" s="23">
        <v>115</v>
      </c>
      <c r="D7" s="23" t="s">
        <v>133</v>
      </c>
      <c r="E7" s="23" t="s">
        <v>141</v>
      </c>
      <c r="F7" s="23" t="s">
        <v>134</v>
      </c>
      <c r="G7" s="42" t="s">
        <v>132</v>
      </c>
    </row>
    <row r="8" spans="1:7" ht="121.5" customHeight="1" x14ac:dyDescent="0.25">
      <c r="A8" s="41" t="s">
        <v>128</v>
      </c>
      <c r="B8" s="40" t="s">
        <v>126</v>
      </c>
      <c r="C8" s="23">
        <v>100</v>
      </c>
      <c r="D8" s="23" t="s">
        <v>135</v>
      </c>
      <c r="E8" s="23" t="s">
        <v>95</v>
      </c>
      <c r="F8" s="23" t="s">
        <v>136</v>
      </c>
      <c r="G8" s="42" t="s">
        <v>132</v>
      </c>
    </row>
    <row r="9" spans="1:7" ht="53.25" customHeight="1" x14ac:dyDescent="0.25">
      <c r="A9" s="41" t="s">
        <v>129</v>
      </c>
      <c r="B9" s="40" t="s">
        <v>76</v>
      </c>
      <c r="C9" s="23">
        <v>80</v>
      </c>
      <c r="D9" s="23" t="s">
        <v>133</v>
      </c>
      <c r="E9" s="23" t="s">
        <v>95</v>
      </c>
      <c r="F9" s="23" t="s">
        <v>134</v>
      </c>
      <c r="G9" s="42" t="s">
        <v>132</v>
      </c>
    </row>
    <row r="10" spans="1:7" ht="60" customHeight="1" x14ac:dyDescent="0.25">
      <c r="A10" s="41" t="s">
        <v>130</v>
      </c>
      <c r="B10" s="40" t="s">
        <v>97</v>
      </c>
      <c r="C10" s="23">
        <v>100</v>
      </c>
      <c r="D10" s="23" t="s">
        <v>133</v>
      </c>
      <c r="E10" s="23" t="s">
        <v>98</v>
      </c>
      <c r="F10" s="23" t="s">
        <v>134</v>
      </c>
      <c r="G10" s="42" t="s">
        <v>132</v>
      </c>
    </row>
    <row r="11" spans="1:7" ht="60" customHeight="1" x14ac:dyDescent="0.25">
      <c r="A11" s="46">
        <v>5</v>
      </c>
      <c r="B11" s="47" t="s">
        <v>139</v>
      </c>
      <c r="C11" s="48">
        <v>80</v>
      </c>
      <c r="D11" s="49" t="s">
        <v>133</v>
      </c>
      <c r="E11" s="49" t="s">
        <v>138</v>
      </c>
      <c r="F11" s="49" t="s">
        <v>134</v>
      </c>
      <c r="G11" s="47" t="s">
        <v>132</v>
      </c>
    </row>
    <row r="12" spans="1:7" s="50" customFormat="1" ht="60" x14ac:dyDescent="0.25">
      <c r="A12" s="46">
        <v>6</v>
      </c>
      <c r="B12" s="47" t="s">
        <v>154</v>
      </c>
      <c r="C12" s="48">
        <v>80</v>
      </c>
      <c r="D12" s="49" t="s">
        <v>133</v>
      </c>
      <c r="E12" s="49" t="s">
        <v>155</v>
      </c>
      <c r="F12" s="49" t="s">
        <v>134</v>
      </c>
      <c r="G12" s="47" t="s">
        <v>132</v>
      </c>
    </row>
    <row r="14" spans="1:7" x14ac:dyDescent="0.25">
      <c r="B14" s="174"/>
      <c r="C14" s="174"/>
      <c r="D14" s="174"/>
      <c r="E14" s="174"/>
      <c r="F14" s="174"/>
      <c r="G14" s="174"/>
    </row>
  </sheetData>
  <mergeCells count="2">
    <mergeCell ref="A3:G3"/>
    <mergeCell ref="B14:G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4"/>
    <col min="2" max="2" width="32.42578125" style="10" customWidth="1"/>
    <col min="3" max="3" width="27.140625" style="10" customWidth="1"/>
    <col min="4" max="4" width="75.5703125" style="10" customWidth="1"/>
    <col min="5" max="16384" width="9.140625" style="10"/>
  </cols>
  <sheetData>
    <row r="1" spans="1:4" x14ac:dyDescent="0.25">
      <c r="D1" s="9" t="s">
        <v>16</v>
      </c>
    </row>
    <row r="2" spans="1:4" x14ac:dyDescent="0.25">
      <c r="A2" s="145"/>
      <c r="B2" s="145"/>
      <c r="C2" s="145"/>
      <c r="D2" s="145"/>
    </row>
    <row r="3" spans="1:4" x14ac:dyDescent="0.25">
      <c r="A3" s="173" t="s">
        <v>20</v>
      </c>
      <c r="B3" s="173"/>
      <c r="C3" s="173"/>
      <c r="D3" s="173"/>
    </row>
    <row r="4" spans="1:4" ht="42.75" customHeight="1" x14ac:dyDescent="0.25">
      <c r="A4" s="173" t="s">
        <v>84</v>
      </c>
      <c r="B4" s="145"/>
      <c r="C4" s="145"/>
      <c r="D4" s="145"/>
    </row>
    <row r="5" spans="1:4" x14ac:dyDescent="0.25">
      <c r="A5" s="8"/>
    </row>
    <row r="6" spans="1:4" ht="45" x14ac:dyDescent="0.25">
      <c r="A6" s="23" t="s">
        <v>0</v>
      </c>
      <c r="B6" s="23" t="s">
        <v>17</v>
      </c>
      <c r="C6" s="23" t="s">
        <v>19</v>
      </c>
      <c r="D6" s="23" t="s">
        <v>18</v>
      </c>
    </row>
    <row r="7" spans="1:4" x14ac:dyDescent="0.25">
      <c r="A7" s="24">
        <v>1</v>
      </c>
      <c r="B7" s="24">
        <v>2</v>
      </c>
      <c r="C7" s="24">
        <v>3</v>
      </c>
      <c r="D7" s="24">
        <v>4</v>
      </c>
    </row>
    <row r="8" spans="1:4" x14ac:dyDescent="0.25">
      <c r="A8" s="29">
        <v>0</v>
      </c>
      <c r="B8" s="29">
        <v>0</v>
      </c>
      <c r="C8" s="29">
        <v>0</v>
      </c>
      <c r="D8" s="29">
        <v>0</v>
      </c>
    </row>
    <row r="9" spans="1:4" x14ac:dyDescent="0.25">
      <c r="A9" s="29">
        <v>0</v>
      </c>
      <c r="B9" s="29">
        <v>0</v>
      </c>
      <c r="C9" s="29">
        <v>0</v>
      </c>
      <c r="D9" s="29">
        <v>0</v>
      </c>
    </row>
    <row r="10" spans="1:4" x14ac:dyDescent="0.25">
      <c r="A10" s="29">
        <v>0</v>
      </c>
      <c r="B10" s="29">
        <v>0</v>
      </c>
      <c r="C10" s="29">
        <v>0</v>
      </c>
      <c r="D10" s="29">
        <v>0</v>
      </c>
    </row>
    <row r="11" spans="1:4" x14ac:dyDescent="0.25">
      <c r="A11" s="29">
        <v>0</v>
      </c>
      <c r="B11" s="29">
        <v>0</v>
      </c>
      <c r="C11" s="29">
        <v>0</v>
      </c>
      <c r="D11" s="29">
        <v>0</v>
      </c>
    </row>
    <row r="13" spans="1:4" x14ac:dyDescent="0.25">
      <c r="B13" s="22"/>
      <c r="C13" s="22"/>
      <c r="D13" s="22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M10" sqref="M10:M11"/>
    </sheetView>
  </sheetViews>
  <sheetFormatPr defaultColWidth="9.140625" defaultRowHeight="15" x14ac:dyDescent="0.25"/>
  <cols>
    <col min="1" max="1" width="7.28515625" style="10" customWidth="1"/>
    <col min="2" max="2" width="18" style="10" customWidth="1"/>
    <col min="3" max="3" width="16.5703125" style="10" customWidth="1"/>
    <col min="4" max="4" width="12.85546875" style="10" customWidth="1"/>
    <col min="5" max="5" width="18.42578125" style="10" customWidth="1"/>
    <col min="6" max="9" width="9.140625" style="10"/>
    <col min="10" max="10" width="15.42578125" style="10" customWidth="1"/>
    <col min="11" max="16384" width="9.140625" style="10"/>
  </cols>
  <sheetData>
    <row r="1" spans="1:10" x14ac:dyDescent="0.25">
      <c r="J1" s="9" t="s">
        <v>55</v>
      </c>
    </row>
    <row r="2" spans="1:10" x14ac:dyDescent="0.25">
      <c r="A2" s="5"/>
    </row>
    <row r="3" spans="1:10" ht="36" customHeight="1" x14ac:dyDescent="0.25">
      <c r="A3" s="173" t="s">
        <v>159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5"/>
    </row>
    <row r="5" spans="1:10" x14ac:dyDescent="0.25">
      <c r="A5" s="2"/>
    </row>
    <row r="6" spans="1:10" ht="90" customHeight="1" x14ac:dyDescent="0.25">
      <c r="A6" s="175" t="s">
        <v>56</v>
      </c>
      <c r="B6" s="175" t="s">
        <v>57</v>
      </c>
      <c r="C6" s="175" t="s">
        <v>58</v>
      </c>
      <c r="D6" s="175" t="s">
        <v>59</v>
      </c>
      <c r="E6" s="175" t="s">
        <v>160</v>
      </c>
      <c r="F6" s="175" t="s">
        <v>60</v>
      </c>
      <c r="G6" s="175"/>
      <c r="H6" s="175"/>
      <c r="I6" s="175"/>
      <c r="J6" s="175"/>
    </row>
    <row r="7" spans="1:10" ht="21.75" customHeight="1" x14ac:dyDescent="0.25">
      <c r="A7" s="175"/>
      <c r="B7" s="175"/>
      <c r="C7" s="175"/>
      <c r="D7" s="175"/>
      <c r="E7" s="175"/>
      <c r="F7" s="26" t="s">
        <v>63</v>
      </c>
      <c r="G7" s="26" t="s">
        <v>64</v>
      </c>
      <c r="H7" s="26" t="s">
        <v>142</v>
      </c>
      <c r="I7" s="26" t="s">
        <v>143</v>
      </c>
      <c r="J7" s="59" t="s">
        <v>144</v>
      </c>
    </row>
    <row r="8" spans="1:10" x14ac:dyDescent="0.25">
      <c r="A8" s="26">
        <v>1</v>
      </c>
      <c r="B8" s="26" t="s">
        <v>13</v>
      </c>
      <c r="C8" s="26" t="s">
        <v>13</v>
      </c>
      <c r="D8" s="26"/>
      <c r="E8" s="146" t="s">
        <v>61</v>
      </c>
      <c r="F8" s="146"/>
      <c r="G8" s="146"/>
      <c r="H8" s="146"/>
      <c r="I8" s="26"/>
      <c r="J8" s="59"/>
    </row>
    <row r="9" spans="1:10" x14ac:dyDescent="0.25">
      <c r="A9" s="60">
        <v>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</row>
    <row r="10" spans="1:10" x14ac:dyDescent="0.25">
      <c r="A10" s="26" t="s">
        <v>13</v>
      </c>
      <c r="B10" s="61"/>
      <c r="C10" s="61"/>
      <c r="D10" s="26" t="s">
        <v>13</v>
      </c>
      <c r="E10" s="146" t="s">
        <v>62</v>
      </c>
      <c r="F10" s="146"/>
      <c r="G10" s="146"/>
      <c r="H10" s="146"/>
      <c r="I10" s="26"/>
      <c r="J10" s="26"/>
    </row>
    <row r="11" spans="1:10" x14ac:dyDescent="0.25">
      <c r="A11" s="60">
        <v>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  <c r="I11" s="60">
        <v>0</v>
      </c>
      <c r="J11" s="60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9"/>
  <sheetViews>
    <sheetView tabSelected="1" workbookViewId="0">
      <selection activeCell="K9" sqref="K9"/>
    </sheetView>
  </sheetViews>
  <sheetFormatPr defaultRowHeight="15" x14ac:dyDescent="0.25"/>
  <cols>
    <col min="2" max="2" width="34.42578125" customWidth="1"/>
    <col min="3" max="3" width="18.140625" customWidth="1"/>
    <col min="4" max="4" width="10.140625" hidden="1" customWidth="1"/>
    <col min="5" max="5" width="11.85546875" hidden="1" customWidth="1"/>
    <col min="6" max="6" width="12" customWidth="1"/>
    <col min="10" max="10" width="19.42578125" customWidth="1"/>
    <col min="11" max="11" width="45.140625" customWidth="1"/>
  </cols>
  <sheetData>
    <row r="1" spans="1:14" x14ac:dyDescent="0.25">
      <c r="J1" s="9" t="s">
        <v>8</v>
      </c>
    </row>
    <row r="2" spans="1:14" x14ac:dyDescent="0.25">
      <c r="A2" s="3"/>
    </row>
    <row r="3" spans="1:14" x14ac:dyDescent="0.25">
      <c r="A3" s="173" t="s">
        <v>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4" x14ac:dyDescent="0.25">
      <c r="A4" s="2"/>
    </row>
    <row r="5" spans="1:14" x14ac:dyDescent="0.25">
      <c r="A5" s="2"/>
    </row>
    <row r="6" spans="1:14" x14ac:dyDescent="0.25">
      <c r="A6" s="175" t="s">
        <v>10</v>
      </c>
      <c r="B6" s="175" t="s">
        <v>94</v>
      </c>
      <c r="C6" s="175" t="s">
        <v>11</v>
      </c>
      <c r="D6" s="26"/>
      <c r="E6" s="26"/>
      <c r="F6" s="26"/>
      <c r="G6" s="175"/>
      <c r="H6" s="175"/>
      <c r="I6" s="26"/>
      <c r="J6" s="175" t="s">
        <v>12</v>
      </c>
    </row>
    <row r="7" spans="1:14" ht="81.75" customHeight="1" x14ac:dyDescent="0.25">
      <c r="A7" s="175"/>
      <c r="B7" s="175"/>
      <c r="C7" s="175"/>
      <c r="D7" s="26" t="s">
        <v>68</v>
      </c>
      <c r="E7" s="26" t="s">
        <v>69</v>
      </c>
      <c r="F7" s="26" t="s">
        <v>14</v>
      </c>
      <c r="G7" s="26" t="s">
        <v>15</v>
      </c>
      <c r="H7" s="26" t="s">
        <v>149</v>
      </c>
      <c r="I7" s="26" t="s">
        <v>150</v>
      </c>
      <c r="J7" s="175"/>
    </row>
    <row r="8" spans="1:14" x14ac:dyDescent="0.25">
      <c r="A8" s="26">
        <v>1</v>
      </c>
      <c r="B8" s="26">
        <v>2</v>
      </c>
      <c r="C8" s="26">
        <v>3</v>
      </c>
      <c r="D8" s="26"/>
      <c r="E8" s="26"/>
      <c r="F8" s="26">
        <v>4</v>
      </c>
      <c r="G8" s="26">
        <v>5</v>
      </c>
      <c r="H8" s="26">
        <v>6</v>
      </c>
      <c r="I8" s="26">
        <v>7</v>
      </c>
      <c r="J8" s="26">
        <v>8</v>
      </c>
    </row>
    <row r="9" spans="1:14" ht="94.5" x14ac:dyDescent="0.25">
      <c r="A9" s="56">
        <v>1</v>
      </c>
      <c r="B9" s="56" t="s">
        <v>118</v>
      </c>
      <c r="C9" s="30">
        <v>78.599999999999994</v>
      </c>
      <c r="D9" s="30">
        <v>75.900000000000006</v>
      </c>
      <c r="E9" s="30">
        <v>76.5</v>
      </c>
      <c r="F9" s="30">
        <v>79.599999999999994</v>
      </c>
      <c r="G9" s="30">
        <v>80.599999999999994</v>
      </c>
      <c r="H9" s="30">
        <v>80.599999999999994</v>
      </c>
      <c r="I9" s="30">
        <v>80.599999999999994</v>
      </c>
      <c r="J9" s="56">
        <v>80.599999999999994</v>
      </c>
      <c r="K9" s="34"/>
      <c r="L9" s="34"/>
      <c r="M9" s="34"/>
    </row>
    <row r="10" spans="1:14" ht="110.25" x14ac:dyDescent="0.25">
      <c r="A10" s="56">
        <v>2</v>
      </c>
      <c r="B10" s="56" t="s">
        <v>119</v>
      </c>
      <c r="C10" s="30">
        <v>22</v>
      </c>
      <c r="D10" s="30">
        <v>16</v>
      </c>
      <c r="E10" s="30">
        <v>18</v>
      </c>
      <c r="F10" s="30">
        <v>24</v>
      </c>
      <c r="G10" s="30">
        <v>26</v>
      </c>
      <c r="H10" s="30">
        <v>26</v>
      </c>
      <c r="I10" s="30">
        <v>26</v>
      </c>
      <c r="J10" s="56">
        <v>26</v>
      </c>
      <c r="K10" s="34"/>
      <c r="L10" s="34"/>
      <c r="M10" s="34"/>
      <c r="N10" s="39"/>
    </row>
    <row r="11" spans="1:14" ht="110.25" x14ac:dyDescent="0.25">
      <c r="A11" s="56">
        <v>3</v>
      </c>
      <c r="B11" s="56" t="s">
        <v>120</v>
      </c>
      <c r="C11" s="31">
        <v>14</v>
      </c>
      <c r="D11" s="31">
        <v>11.2</v>
      </c>
      <c r="E11" s="31">
        <v>12</v>
      </c>
      <c r="F11" s="31">
        <v>15</v>
      </c>
      <c r="G11" s="31">
        <v>16</v>
      </c>
      <c r="H11" s="31">
        <v>16</v>
      </c>
      <c r="I11" s="31">
        <v>16</v>
      </c>
      <c r="J11" s="58">
        <v>16</v>
      </c>
      <c r="K11" s="36"/>
      <c r="L11" s="36"/>
      <c r="M11" s="36"/>
    </row>
    <row r="12" spans="1:14" ht="15" customHeight="1" x14ac:dyDescent="0.25">
      <c r="A12" s="176">
        <v>4</v>
      </c>
      <c r="B12" s="176" t="s">
        <v>111</v>
      </c>
      <c r="C12" s="176">
        <v>20</v>
      </c>
      <c r="D12" s="176">
        <v>15.3</v>
      </c>
      <c r="E12" s="176">
        <v>19.600000000000001</v>
      </c>
      <c r="F12" s="176">
        <v>20.2</v>
      </c>
      <c r="G12" s="177">
        <v>20.399999999999999</v>
      </c>
      <c r="H12" s="176">
        <v>20.6</v>
      </c>
      <c r="I12" s="176">
        <v>20.6</v>
      </c>
      <c r="J12" s="176">
        <v>20.6</v>
      </c>
      <c r="K12" s="34"/>
      <c r="L12" s="34"/>
      <c r="M12" s="34"/>
    </row>
    <row r="13" spans="1:14" ht="76.5" customHeight="1" x14ac:dyDescent="0.25">
      <c r="A13" s="176"/>
      <c r="B13" s="176"/>
      <c r="C13" s="176"/>
      <c r="D13" s="176"/>
      <c r="E13" s="176"/>
      <c r="F13" s="176"/>
      <c r="G13" s="177"/>
      <c r="H13" s="176"/>
      <c r="I13" s="176"/>
      <c r="J13" s="176"/>
      <c r="K13" s="34"/>
      <c r="L13" s="34"/>
      <c r="M13" s="34"/>
    </row>
    <row r="14" spans="1:14" ht="15" customHeight="1" x14ac:dyDescent="0.25">
      <c r="A14" s="178" t="s">
        <v>131</v>
      </c>
      <c r="B14" s="176" t="s">
        <v>112</v>
      </c>
      <c r="C14" s="177">
        <v>41</v>
      </c>
      <c r="D14" s="177">
        <v>35</v>
      </c>
      <c r="E14" s="177">
        <v>40</v>
      </c>
      <c r="F14" s="177">
        <v>41.5</v>
      </c>
      <c r="G14" s="177">
        <v>42</v>
      </c>
      <c r="H14" s="177">
        <v>42.5</v>
      </c>
      <c r="I14" s="177">
        <v>42.5</v>
      </c>
      <c r="J14" s="177">
        <v>42.5</v>
      </c>
      <c r="K14" s="35"/>
      <c r="L14" s="35"/>
      <c r="M14" s="35"/>
    </row>
    <row r="15" spans="1:14" ht="117.75" customHeight="1" x14ac:dyDescent="0.25">
      <c r="A15" s="178"/>
      <c r="B15" s="176"/>
      <c r="C15" s="177"/>
      <c r="D15" s="177"/>
      <c r="E15" s="177"/>
      <c r="F15" s="177"/>
      <c r="G15" s="177"/>
      <c r="H15" s="177"/>
      <c r="I15" s="177"/>
      <c r="J15" s="177"/>
      <c r="K15" s="35"/>
      <c r="L15" s="35"/>
      <c r="M15" s="35"/>
    </row>
    <row r="16" spans="1:14" ht="32.25" customHeight="1" x14ac:dyDescent="0.25">
      <c r="A16" s="57" t="s">
        <v>137</v>
      </c>
      <c r="B16" s="56" t="s">
        <v>113</v>
      </c>
      <c r="C16" s="77">
        <v>71</v>
      </c>
      <c r="D16" s="58">
        <v>60</v>
      </c>
      <c r="E16" s="58">
        <v>70</v>
      </c>
      <c r="F16" s="58">
        <v>71.5</v>
      </c>
      <c r="G16" s="58">
        <v>72</v>
      </c>
      <c r="H16" s="58">
        <v>72.5</v>
      </c>
      <c r="I16" s="58">
        <v>72.5</v>
      </c>
      <c r="J16" s="58">
        <v>72.5</v>
      </c>
      <c r="K16" s="35"/>
      <c r="L16" s="35"/>
      <c r="M16" s="35"/>
    </row>
    <row r="17" spans="1:13" ht="126" x14ac:dyDescent="0.25">
      <c r="A17" s="32">
        <v>6</v>
      </c>
      <c r="B17" s="32" t="s">
        <v>114</v>
      </c>
      <c r="C17" s="32">
        <v>15</v>
      </c>
      <c r="D17" s="32">
        <v>12</v>
      </c>
      <c r="E17" s="32">
        <v>15</v>
      </c>
      <c r="F17" s="32">
        <v>15</v>
      </c>
      <c r="G17" s="32">
        <v>15</v>
      </c>
      <c r="H17" s="32">
        <v>15</v>
      </c>
      <c r="I17" s="32">
        <v>15</v>
      </c>
      <c r="J17" s="32">
        <v>15</v>
      </c>
      <c r="K17" s="37"/>
      <c r="L17" s="37"/>
      <c r="M17" s="37"/>
    </row>
    <row r="18" spans="1:13" ht="94.5" x14ac:dyDescent="0.25">
      <c r="A18" s="32">
        <v>7</v>
      </c>
      <c r="B18" s="32" t="s">
        <v>121</v>
      </c>
      <c r="C18" s="33" t="s">
        <v>116</v>
      </c>
      <c r="D18" s="33" t="s">
        <v>115</v>
      </c>
      <c r="E18" s="33" t="s">
        <v>115</v>
      </c>
      <c r="F18" s="33" t="s">
        <v>116</v>
      </c>
      <c r="G18" s="33" t="s">
        <v>117</v>
      </c>
      <c r="H18" s="33" t="s">
        <v>117</v>
      </c>
      <c r="I18" s="33" t="s">
        <v>117</v>
      </c>
      <c r="J18" s="33" t="s">
        <v>117</v>
      </c>
      <c r="K18" s="38"/>
      <c r="L18" s="38"/>
      <c r="M18" s="38"/>
    </row>
    <row r="19" spans="1:13" ht="19.5" x14ac:dyDescent="0.25">
      <c r="A19" s="7"/>
      <c r="K19" s="39"/>
      <c r="L19" s="39"/>
      <c r="M19" s="39"/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2022-11-01T07:23:33Z</cp:lastPrinted>
  <dcterms:created xsi:type="dcterms:W3CDTF">2021-11-09T04:45:45Z</dcterms:created>
  <dcterms:modified xsi:type="dcterms:W3CDTF">2022-11-01T07:23:54Z</dcterms:modified>
</cp:coreProperties>
</file>