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05" windowWidth="14805" windowHeight="7410"/>
  </bookViews>
  <sheets>
    <sheet name="таблица 2" sheetId="1" r:id="rId1"/>
  </sheets>
  <definedNames>
    <definedName name="Z_24583E6D_89B9_498A_976C_5AD203482A74_.wvu.PrintArea" localSheetId="0" hidden="1">'таблица 2'!$A$1:$G$80</definedName>
    <definedName name="Z_37320934_34E6_4722_8E92_9F77EAB0AB6C_.wvu.PrintArea" localSheetId="0" hidden="1">'таблица 2'!$A$1:$G$80</definedName>
    <definedName name="Z_469057AC_3DDA_472C_AA7B_B76ECE8A31ED_.wvu.PrintArea" localSheetId="0" hidden="1">'таблица 2'!$A$1:$G$80</definedName>
    <definedName name="Z_5A8F0DBE_1BD9_41FF_9CF6_686C098930B2_.wvu.PrintArea" localSheetId="0" hidden="1">'таблица 2'!$A$1:$G$80</definedName>
    <definedName name="Z_5C46AB69_1E93_463E_95D4_983D6B00B8B3_.wvu.PrintArea" localSheetId="0" hidden="1">'таблица 2'!$A$1:$G$80</definedName>
    <definedName name="Z_5EA8AD4D_8094_4555_8AE0_D79579B47F9D_.wvu.PrintArea" localSheetId="0" hidden="1">'таблица 2'!$A$1:$G$80</definedName>
    <definedName name="Z_6557DF1B_A1FD_4066_A0B1_7FD2DCF99760_.wvu.PrintArea" localSheetId="0" hidden="1">'таблица 2'!$A$1:$G$80</definedName>
    <definedName name="Z_C05F6FFF_1269_4C02_9403_BA19A562A00F_.wvu.PrintArea" localSheetId="0" hidden="1">'таблица 2'!$A$1:$G$80</definedName>
    <definedName name="Z_D846739F_98AA_4162_A91D_7F60BADD3165_.wvu.PrintArea" localSheetId="0" hidden="1">'таблица 2'!$A$1:$G$80</definedName>
    <definedName name="Z_E7EECBF4_6533_4B1B_A11E_1CAF8171C831_.wvu.PrintArea" localSheetId="0" hidden="1">'таблица 2'!$A$1:$G$80</definedName>
    <definedName name="Z_F815E10B_333A_4E46_B2BE_60F93FB6C339_.wvu.PrintArea" localSheetId="0" hidden="1">'таблица 2'!$A$1:$G$80</definedName>
    <definedName name="_xlnm.Print_Area" localSheetId="0">'таблица 2'!$A$1:$L$123</definedName>
  </definedNames>
  <calcPr calcId="145621" calcOnSave="0"/>
  <customWorkbookViews>
    <customWorkbookView name="Николаева Ольга Владимировна - Личное представление" guid="{37320934-34E6-4722-8E92-9F77EAB0AB6C}" mergeInterval="0" personalView="1" maximized="1" windowWidth="1916" windowHeight="775" activeSheetId="1" showComments="commIndAndComment"/>
    <customWorkbookView name="Звада Дарья Александровна - Личное представление" guid="{5C46AB69-1E93-463E-95D4-983D6B00B8B3}" mergeInterval="0" personalView="1" maximized="1" windowWidth="1916" windowHeight="783" activeSheetId="1"/>
    <customWorkbookView name="Дикарева Ольга Павловна - Личное представление" guid="{469057AC-3DDA-472C-AA7B-B76ECE8A31ED}" mergeInterval="0" personalView="1" maximized="1" windowWidth="1596" windowHeight="635" activeSheetId="1"/>
    <customWorkbookView name="Безушко Вера Константиновна - Личное представление" guid="{24583E6D-89B9-498A-976C-5AD203482A74}" mergeInterval="0" personalView="1" maximized="1" windowWidth="1552" windowHeight="600" activeSheetId="1" showComments="commIndAndComment"/>
    <customWorkbookView name="Шорина Наталья Владимировна - Личное представление" guid="{6557DF1B-A1FD-4066-A0B1-7FD2DCF99760}" mergeInterval="0" personalView="1" maximized="1" windowWidth="1596" windowHeight="675" activeSheetId="1"/>
    <customWorkbookView name="Курова Надежда Валерьевна - Личное представление" guid="{5EA8AD4D-8094-4555-8AE0-D79579B47F9D}" mergeInterval="0" personalView="1" maximized="1" windowWidth="1329" windowHeight="706" activeSheetId="1"/>
    <customWorkbookView name="Сенчурова Елена Васильевна - Личное представление" guid="{E7EECBF4-6533-4B1B-A11E-1CAF8171C831}" mergeInterval="0" personalView="1" maximized="1" windowWidth="1276" windowHeight="415" activeSheetId="1"/>
    <customWorkbookView name="Галимова Екатерина Давыдовна - Личное представление" guid="{D846739F-98AA-4162-A91D-7F60BADD3165}" mergeInterval="0" personalView="1" maximized="1" windowWidth="1596" windowHeight="627" activeSheetId="1" showComments="commIndAndComment"/>
    <customWorkbookView name="Московкина Лариса Денисовна - Личное представление" guid="{C05F6FFF-1269-4C02-9403-BA19A562A00F}" mergeInterval="0" personalView="1" maximized="1" windowWidth="1396" windowHeight="777" activeSheetId="1" showComments="commIndAndComment"/>
    <customWorkbookView name="Вашуркина Алена Юрьевна - Личное представление" guid="{5A8F0DBE-1BD9-41FF-9CF6-686C098930B2}" mergeInterval="0" personalView="1" maximized="1" windowWidth="1276" windowHeight="759" activeSheetId="1"/>
    <customWorkbookView name="Шафикова Наталья Ивановна - Личное представление" guid="{F815E10B-333A-4E46-B2BE-60F93FB6C339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H19" i="1" l="1"/>
  <c r="G26" i="1" l="1"/>
  <c r="G12" i="1"/>
  <c r="G19" i="1"/>
  <c r="J19" i="1" l="1"/>
  <c r="I19" i="1"/>
  <c r="H22" i="1"/>
  <c r="G22" i="1" l="1"/>
  <c r="G18" i="1"/>
  <c r="G15" i="1" l="1"/>
  <c r="F19" i="1" l="1"/>
  <c r="F25" i="1" l="1"/>
  <c r="F18" i="1"/>
  <c r="F51" i="1" l="1"/>
  <c r="L22" i="1" l="1"/>
  <c r="K22" i="1"/>
  <c r="J22" i="1"/>
  <c r="H41" i="1" l="1"/>
  <c r="I41" i="1"/>
  <c r="G41" i="1"/>
  <c r="I18" i="1"/>
  <c r="I22" i="1" l="1"/>
  <c r="J109" i="1" l="1"/>
  <c r="L109" i="1"/>
  <c r="K109" i="1"/>
  <c r="G104" i="1"/>
  <c r="H104" i="1"/>
  <c r="I104" i="1"/>
  <c r="G105" i="1"/>
  <c r="H105" i="1"/>
  <c r="I105" i="1"/>
  <c r="G106" i="1"/>
  <c r="H106" i="1"/>
  <c r="I106" i="1"/>
  <c r="G107" i="1"/>
  <c r="H107" i="1"/>
  <c r="I107" i="1"/>
  <c r="G108" i="1"/>
  <c r="H108" i="1"/>
  <c r="I108" i="1"/>
  <c r="G109" i="1"/>
  <c r="H109" i="1"/>
  <c r="I109" i="1"/>
  <c r="F104" i="1"/>
  <c r="F105" i="1"/>
  <c r="F106" i="1"/>
  <c r="F107" i="1"/>
  <c r="F108" i="1"/>
  <c r="F109" i="1"/>
  <c r="G31" i="1" l="1"/>
  <c r="H31" i="1"/>
  <c r="I31" i="1"/>
  <c r="J31" i="1"/>
  <c r="K31" i="1"/>
  <c r="L31" i="1"/>
  <c r="G32" i="1"/>
  <c r="H32" i="1"/>
  <c r="I32" i="1"/>
  <c r="J32" i="1"/>
  <c r="K32" i="1"/>
  <c r="L32" i="1"/>
  <c r="I33" i="1"/>
  <c r="J33" i="1"/>
  <c r="K33" i="1"/>
  <c r="L33" i="1"/>
  <c r="G34" i="1"/>
  <c r="H34" i="1"/>
  <c r="I34" i="1"/>
  <c r="J34" i="1"/>
  <c r="K34" i="1"/>
  <c r="L34" i="1"/>
  <c r="G35" i="1"/>
  <c r="H35" i="1"/>
  <c r="I35" i="1"/>
  <c r="J35" i="1"/>
  <c r="K35" i="1"/>
  <c r="L35" i="1"/>
  <c r="G36" i="1"/>
  <c r="H36" i="1"/>
  <c r="I36" i="1"/>
  <c r="J36" i="1"/>
  <c r="K36" i="1"/>
  <c r="L36" i="1"/>
  <c r="F32" i="1"/>
  <c r="F34" i="1"/>
  <c r="F35" i="1"/>
  <c r="F36" i="1"/>
  <c r="E29" i="1"/>
  <c r="G90" i="1" l="1"/>
  <c r="H90" i="1"/>
  <c r="I90" i="1"/>
  <c r="J90" i="1"/>
  <c r="J104" i="1" s="1"/>
  <c r="K90" i="1"/>
  <c r="L90" i="1"/>
  <c r="L104" i="1" s="1"/>
  <c r="G91" i="1"/>
  <c r="H91" i="1"/>
  <c r="I91" i="1"/>
  <c r="J91" i="1"/>
  <c r="J105" i="1" s="1"/>
  <c r="K91" i="1"/>
  <c r="L91" i="1"/>
  <c r="L105" i="1" s="1"/>
  <c r="H92" i="1"/>
  <c r="I92" i="1"/>
  <c r="J92" i="1"/>
  <c r="J106" i="1" s="1"/>
  <c r="K92" i="1"/>
  <c r="L92" i="1"/>
  <c r="L106" i="1" s="1"/>
  <c r="G93" i="1"/>
  <c r="H93" i="1"/>
  <c r="I93" i="1"/>
  <c r="J93" i="1"/>
  <c r="J107" i="1" s="1"/>
  <c r="K93" i="1"/>
  <c r="L93" i="1"/>
  <c r="L107" i="1" s="1"/>
  <c r="G94" i="1"/>
  <c r="H94" i="1"/>
  <c r="I94" i="1"/>
  <c r="J94" i="1"/>
  <c r="J108" i="1" s="1"/>
  <c r="K94" i="1"/>
  <c r="L94" i="1"/>
  <c r="L108" i="1" s="1"/>
  <c r="F91" i="1"/>
  <c r="F93" i="1"/>
  <c r="F94" i="1"/>
  <c r="F90" i="1"/>
  <c r="G97" i="1"/>
  <c r="H97" i="1"/>
  <c r="I97" i="1"/>
  <c r="J97" i="1"/>
  <c r="K97" i="1"/>
  <c r="L97" i="1"/>
  <c r="G98" i="1"/>
  <c r="H98" i="1"/>
  <c r="I98" i="1"/>
  <c r="J98" i="1"/>
  <c r="K98" i="1"/>
  <c r="L98" i="1"/>
  <c r="I99" i="1"/>
  <c r="J99" i="1"/>
  <c r="K99" i="1"/>
  <c r="L99" i="1"/>
  <c r="G100" i="1"/>
  <c r="H100" i="1"/>
  <c r="I100" i="1"/>
  <c r="J100" i="1"/>
  <c r="K100" i="1"/>
  <c r="L100" i="1"/>
  <c r="G101" i="1"/>
  <c r="H101" i="1"/>
  <c r="I101" i="1"/>
  <c r="J101" i="1"/>
  <c r="K101" i="1"/>
  <c r="L101" i="1"/>
  <c r="G102" i="1"/>
  <c r="H102" i="1"/>
  <c r="I102" i="1"/>
  <c r="J102" i="1"/>
  <c r="K102" i="1"/>
  <c r="L102" i="1"/>
  <c r="F98" i="1"/>
  <c r="F100" i="1"/>
  <c r="F101" i="1"/>
  <c r="F102" i="1"/>
  <c r="F97" i="1"/>
  <c r="G83" i="1"/>
  <c r="H83" i="1"/>
  <c r="I83" i="1"/>
  <c r="J83" i="1"/>
  <c r="K83" i="1"/>
  <c r="L83" i="1"/>
  <c r="G84" i="1"/>
  <c r="H84" i="1"/>
  <c r="I84" i="1"/>
  <c r="J84" i="1"/>
  <c r="K84" i="1"/>
  <c r="L84" i="1"/>
  <c r="I85" i="1"/>
  <c r="J85" i="1"/>
  <c r="K85" i="1"/>
  <c r="L85" i="1"/>
  <c r="G86" i="1"/>
  <c r="H86" i="1"/>
  <c r="I86" i="1"/>
  <c r="J86" i="1"/>
  <c r="K86" i="1"/>
  <c r="L86" i="1"/>
  <c r="G87" i="1"/>
  <c r="H87" i="1"/>
  <c r="I87" i="1"/>
  <c r="J87" i="1"/>
  <c r="K87" i="1"/>
  <c r="L87" i="1"/>
  <c r="G88" i="1"/>
  <c r="H88" i="1"/>
  <c r="I88" i="1"/>
  <c r="J88" i="1"/>
  <c r="K88" i="1"/>
  <c r="L88" i="1"/>
  <c r="F84" i="1"/>
  <c r="F86" i="1"/>
  <c r="F87" i="1"/>
  <c r="F88" i="1"/>
  <c r="F83" i="1"/>
  <c r="F67" i="1"/>
  <c r="G67" i="1"/>
  <c r="H67" i="1"/>
  <c r="I67" i="1"/>
  <c r="J67" i="1"/>
  <c r="K67" i="1"/>
  <c r="L67" i="1"/>
  <c r="E73" i="1"/>
  <c r="G53" i="1"/>
  <c r="G111" i="1" s="1"/>
  <c r="H53" i="1"/>
  <c r="H111" i="1" s="1"/>
  <c r="I53" i="1"/>
  <c r="I111" i="1" s="1"/>
  <c r="J53" i="1"/>
  <c r="J111" i="1" s="1"/>
  <c r="K53" i="1"/>
  <c r="K111" i="1" s="1"/>
  <c r="L53" i="1"/>
  <c r="L111" i="1" s="1"/>
  <c r="G54" i="1"/>
  <c r="G112" i="1" s="1"/>
  <c r="H54" i="1"/>
  <c r="H112" i="1" s="1"/>
  <c r="I54" i="1"/>
  <c r="I112" i="1" s="1"/>
  <c r="J54" i="1"/>
  <c r="J112" i="1" s="1"/>
  <c r="K54" i="1"/>
  <c r="K112" i="1" s="1"/>
  <c r="L54" i="1"/>
  <c r="L112" i="1" s="1"/>
  <c r="G55" i="1"/>
  <c r="G113" i="1" s="1"/>
  <c r="H55" i="1"/>
  <c r="H113" i="1" s="1"/>
  <c r="I55" i="1"/>
  <c r="I113" i="1" s="1"/>
  <c r="J55" i="1"/>
  <c r="J113" i="1" s="1"/>
  <c r="K55" i="1"/>
  <c r="K113" i="1" s="1"/>
  <c r="L55" i="1"/>
  <c r="L113" i="1" s="1"/>
  <c r="G56" i="1"/>
  <c r="G114" i="1" s="1"/>
  <c r="H56" i="1"/>
  <c r="H114" i="1" s="1"/>
  <c r="I56" i="1"/>
  <c r="I114" i="1" s="1"/>
  <c r="J56" i="1"/>
  <c r="J114" i="1" s="1"/>
  <c r="K56" i="1"/>
  <c r="K114" i="1" s="1"/>
  <c r="L56" i="1"/>
  <c r="L114" i="1" s="1"/>
  <c r="G57" i="1"/>
  <c r="G115" i="1" s="1"/>
  <c r="H57" i="1"/>
  <c r="H115" i="1" s="1"/>
  <c r="I57" i="1"/>
  <c r="I115" i="1" s="1"/>
  <c r="J57" i="1"/>
  <c r="J115" i="1" s="1"/>
  <c r="K57" i="1"/>
  <c r="K115" i="1" s="1"/>
  <c r="L57" i="1"/>
  <c r="L115" i="1" s="1"/>
  <c r="G58" i="1"/>
  <c r="G116" i="1" s="1"/>
  <c r="H58" i="1"/>
  <c r="H116" i="1" s="1"/>
  <c r="I58" i="1"/>
  <c r="I116" i="1" s="1"/>
  <c r="J58" i="1"/>
  <c r="J116" i="1" s="1"/>
  <c r="K58" i="1"/>
  <c r="K116" i="1" s="1"/>
  <c r="L58" i="1"/>
  <c r="L116" i="1" s="1"/>
  <c r="F45" i="1"/>
  <c r="G45" i="1"/>
  <c r="H45" i="1"/>
  <c r="I45" i="1"/>
  <c r="J45" i="1"/>
  <c r="K45" i="1"/>
  <c r="L45" i="1"/>
  <c r="E47" i="1"/>
  <c r="E48" i="1"/>
  <c r="E49" i="1"/>
  <c r="E50" i="1"/>
  <c r="E51" i="1"/>
  <c r="E46" i="1"/>
  <c r="E40" i="1"/>
  <c r="E41" i="1"/>
  <c r="E42" i="1"/>
  <c r="E43" i="1"/>
  <c r="E44" i="1"/>
  <c r="E39" i="1"/>
  <c r="F54" i="1"/>
  <c r="F112" i="1" s="1"/>
  <c r="F55" i="1"/>
  <c r="F113" i="1" s="1"/>
  <c r="F56" i="1"/>
  <c r="F114" i="1" s="1"/>
  <c r="F57" i="1"/>
  <c r="F115" i="1" s="1"/>
  <c r="F58" i="1"/>
  <c r="F116" i="1" s="1"/>
  <c r="F53" i="1"/>
  <c r="K89" i="1" l="1"/>
  <c r="I96" i="1"/>
  <c r="E101" i="1"/>
  <c r="E97" i="1"/>
  <c r="E93" i="1"/>
  <c r="E102" i="1"/>
  <c r="L96" i="1"/>
  <c r="J96" i="1"/>
  <c r="E100" i="1"/>
  <c r="K96" i="1"/>
  <c r="L89" i="1"/>
  <c r="E98" i="1"/>
  <c r="E86" i="1"/>
  <c r="J89" i="1"/>
  <c r="L82" i="1"/>
  <c r="I89" i="1"/>
  <c r="E94" i="1"/>
  <c r="E90" i="1"/>
  <c r="E91" i="1"/>
  <c r="E95" i="1"/>
  <c r="K82" i="1"/>
  <c r="J82" i="1"/>
  <c r="I82" i="1"/>
  <c r="E87" i="1"/>
  <c r="E83" i="1"/>
  <c r="E84" i="1"/>
  <c r="E88" i="1"/>
  <c r="E45" i="1"/>
  <c r="G60" i="1"/>
  <c r="G75" i="1" s="1"/>
  <c r="H60" i="1"/>
  <c r="H75" i="1" s="1"/>
  <c r="I60" i="1"/>
  <c r="I75" i="1" s="1"/>
  <c r="J60" i="1"/>
  <c r="J75" i="1" s="1"/>
  <c r="K60" i="1"/>
  <c r="K75" i="1" s="1"/>
  <c r="L60" i="1"/>
  <c r="L75" i="1" s="1"/>
  <c r="G61" i="1"/>
  <c r="G76" i="1" s="1"/>
  <c r="H61" i="1"/>
  <c r="H76" i="1" s="1"/>
  <c r="I61" i="1"/>
  <c r="I76" i="1" s="1"/>
  <c r="J61" i="1"/>
  <c r="J76" i="1" s="1"/>
  <c r="K61" i="1"/>
  <c r="K76" i="1" s="1"/>
  <c r="L61" i="1"/>
  <c r="L76" i="1" s="1"/>
  <c r="I62" i="1"/>
  <c r="I77" i="1" s="1"/>
  <c r="J62" i="1"/>
  <c r="J77" i="1" s="1"/>
  <c r="K62" i="1"/>
  <c r="K77" i="1" s="1"/>
  <c r="L62" i="1"/>
  <c r="L77" i="1" s="1"/>
  <c r="G63" i="1"/>
  <c r="G78" i="1" s="1"/>
  <c r="H63" i="1"/>
  <c r="H78" i="1" s="1"/>
  <c r="I63" i="1"/>
  <c r="I78" i="1" s="1"/>
  <c r="J63" i="1"/>
  <c r="J78" i="1" s="1"/>
  <c r="K63" i="1"/>
  <c r="K78" i="1" s="1"/>
  <c r="L63" i="1"/>
  <c r="L78" i="1" s="1"/>
  <c r="G64" i="1"/>
  <c r="G79" i="1" s="1"/>
  <c r="H64" i="1"/>
  <c r="H79" i="1" s="1"/>
  <c r="I64" i="1"/>
  <c r="I79" i="1" s="1"/>
  <c r="J64" i="1"/>
  <c r="J79" i="1" s="1"/>
  <c r="K64" i="1"/>
  <c r="K79" i="1" s="1"/>
  <c r="L64" i="1"/>
  <c r="L79" i="1" s="1"/>
  <c r="G65" i="1"/>
  <c r="G80" i="1" s="1"/>
  <c r="H65" i="1"/>
  <c r="H80" i="1" s="1"/>
  <c r="I65" i="1"/>
  <c r="I80" i="1" s="1"/>
  <c r="J65" i="1"/>
  <c r="J80" i="1" s="1"/>
  <c r="K65" i="1"/>
  <c r="K80" i="1" s="1"/>
  <c r="L65" i="1"/>
  <c r="L80" i="1" s="1"/>
  <c r="F61" i="1"/>
  <c r="F76" i="1" s="1"/>
  <c r="F63" i="1"/>
  <c r="F78" i="1" s="1"/>
  <c r="F64" i="1"/>
  <c r="F65" i="1"/>
  <c r="F80" i="1" s="1"/>
  <c r="F31" i="1"/>
  <c r="F60" i="1" s="1"/>
  <c r="F75" i="1" s="1"/>
  <c r="F33" i="1"/>
  <c r="E22" i="1"/>
  <c r="E20" i="1"/>
  <c r="E18" i="1"/>
  <c r="E17" i="1"/>
  <c r="L16" i="1"/>
  <c r="K16" i="1"/>
  <c r="J16" i="1"/>
  <c r="I16" i="1"/>
  <c r="G9" i="1"/>
  <c r="H9" i="1"/>
  <c r="I9" i="1"/>
  <c r="J9" i="1"/>
  <c r="K9" i="1"/>
  <c r="L9" i="1"/>
  <c r="F9" i="1"/>
  <c r="E15" i="1"/>
  <c r="E13" i="1"/>
  <c r="E12" i="1"/>
  <c r="E11" i="1"/>
  <c r="E10" i="1"/>
  <c r="H99" i="1" l="1"/>
  <c r="H96" i="1" s="1"/>
  <c r="H33" i="1"/>
  <c r="H62" i="1" s="1"/>
  <c r="H77" i="1" s="1"/>
  <c r="H74" i="1" s="1"/>
  <c r="G99" i="1"/>
  <c r="G96" i="1" s="1"/>
  <c r="G33" i="1"/>
  <c r="G62" i="1" s="1"/>
  <c r="F89" i="1"/>
  <c r="F99" i="1"/>
  <c r="G85" i="1"/>
  <c r="G82" i="1" s="1"/>
  <c r="H85" i="1"/>
  <c r="H82" i="1" s="1"/>
  <c r="H89" i="1"/>
  <c r="E76" i="1"/>
  <c r="F62" i="1"/>
  <c r="F77" i="1" s="1"/>
  <c r="F74" i="1" s="1"/>
  <c r="F85" i="1"/>
  <c r="E80" i="1"/>
  <c r="I74" i="1"/>
  <c r="E78" i="1"/>
  <c r="K74" i="1"/>
  <c r="E75" i="1"/>
  <c r="E71" i="1"/>
  <c r="F79" i="1"/>
  <c r="E79" i="1" s="1"/>
  <c r="L74" i="1"/>
  <c r="J74" i="1"/>
  <c r="F16" i="1"/>
  <c r="E72" i="1"/>
  <c r="E68" i="1"/>
  <c r="E70" i="1"/>
  <c r="G16" i="1"/>
  <c r="H16" i="1"/>
  <c r="E9" i="1"/>
  <c r="E19" i="1"/>
  <c r="E16" i="1" s="1"/>
  <c r="I23" i="1"/>
  <c r="J23" i="1"/>
  <c r="K23" i="1"/>
  <c r="L23" i="1"/>
  <c r="H23" i="1"/>
  <c r="E99" i="1" l="1"/>
  <c r="E96" i="1" s="1"/>
  <c r="F96" i="1"/>
  <c r="E92" i="1"/>
  <c r="E89" i="1" s="1"/>
  <c r="G89" i="1"/>
  <c r="E85" i="1"/>
  <c r="E82" i="1" s="1"/>
  <c r="F82" i="1"/>
  <c r="E69" i="1"/>
  <c r="E67" i="1" s="1"/>
  <c r="G77" i="1"/>
  <c r="K108" i="1"/>
  <c r="K107" i="1"/>
  <c r="K106" i="1"/>
  <c r="K105" i="1"/>
  <c r="K104" i="1"/>
  <c r="F111" i="1"/>
  <c r="F38" i="1"/>
  <c r="G38" i="1"/>
  <c r="H38" i="1"/>
  <c r="I38" i="1"/>
  <c r="J38" i="1"/>
  <c r="K38" i="1"/>
  <c r="L38" i="1"/>
  <c r="E77" i="1" l="1"/>
  <c r="E74" i="1" s="1"/>
  <c r="G74" i="1"/>
  <c r="G110" i="1"/>
  <c r="G52" i="1"/>
  <c r="L110" i="1"/>
  <c r="H110" i="1"/>
  <c r="F103" i="1"/>
  <c r="E106" i="1"/>
  <c r="E114" i="1"/>
  <c r="L103" i="1"/>
  <c r="H103" i="1"/>
  <c r="E116" i="1"/>
  <c r="K103" i="1"/>
  <c r="G103" i="1"/>
  <c r="I30" i="1"/>
  <c r="L30" i="1"/>
  <c r="E34" i="1"/>
  <c r="E115" i="1"/>
  <c r="E107" i="1"/>
  <c r="I110" i="1"/>
  <c r="K110" i="1"/>
  <c r="J103" i="1"/>
  <c r="E111" i="1"/>
  <c r="F110" i="1"/>
  <c r="J110" i="1"/>
  <c r="E109" i="1"/>
  <c r="E105" i="1"/>
  <c r="I103" i="1"/>
  <c r="E108" i="1"/>
  <c r="E35" i="1"/>
  <c r="E104" i="1"/>
  <c r="J30" i="1"/>
  <c r="E33" i="1"/>
  <c r="E36" i="1"/>
  <c r="E53" i="1"/>
  <c r="F30" i="1"/>
  <c r="G30" i="1"/>
  <c r="K30" i="1"/>
  <c r="E31" i="1"/>
  <c r="F52" i="1"/>
  <c r="J52" i="1"/>
  <c r="E55" i="1"/>
  <c r="I52" i="1"/>
  <c r="E58" i="1"/>
  <c r="E54" i="1"/>
  <c r="L52" i="1"/>
  <c r="H52" i="1"/>
  <c r="E57" i="1"/>
  <c r="K52" i="1"/>
  <c r="E56" i="1"/>
  <c r="G23" i="1"/>
  <c r="F23" i="1"/>
  <c r="E28" i="1"/>
  <c r="E113" i="1" l="1"/>
  <c r="E103" i="1"/>
  <c r="E112" i="1"/>
  <c r="E110" i="1"/>
  <c r="E65" i="1"/>
  <c r="H59" i="1"/>
  <c r="I59" i="1"/>
  <c r="G59" i="1"/>
  <c r="E62" i="1"/>
  <c r="E64" i="1"/>
  <c r="J59" i="1"/>
  <c r="K59" i="1"/>
  <c r="E63" i="1"/>
  <c r="E52" i="1"/>
  <c r="E60" i="1"/>
  <c r="L59" i="1"/>
  <c r="E61" i="1"/>
  <c r="F59" i="1"/>
  <c r="E27" i="1"/>
  <c r="E26" i="1"/>
  <c r="E25" i="1"/>
  <c r="E24" i="1"/>
  <c r="E59" i="1" l="1"/>
  <c r="E23" i="1" l="1"/>
  <c r="E32" i="1" l="1"/>
  <c r="E30" i="1" s="1"/>
  <c r="H30" i="1"/>
  <c r="E38" i="1"/>
</calcChain>
</file>

<file path=xl/sharedStrings.xml><?xml version="1.0" encoding="utf-8"?>
<sst xmlns="http://schemas.openxmlformats.org/spreadsheetml/2006/main" count="152" uniqueCount="53">
  <si>
    <t>№ п/п</t>
  </si>
  <si>
    <t>2019 г.</t>
  </si>
  <si>
    <t>2020 г.</t>
  </si>
  <si>
    <t>всего</t>
  </si>
  <si>
    <t>федеральный бюджет</t>
  </si>
  <si>
    <t>местный бюджет</t>
  </si>
  <si>
    <t>средства по Соглашениям по передаче полномочий</t>
  </si>
  <si>
    <t>Всего</t>
  </si>
  <si>
    <t>Мероприятия муниципальной программы</t>
  </si>
  <si>
    <t>бюджет автономного округа</t>
  </si>
  <si>
    <t>Всего по муниципальной программе</t>
  </si>
  <si>
    <t>Таблица 2</t>
  </si>
  <si>
    <t>иные источники</t>
  </si>
  <si>
    <t>Источники финансирования</t>
  </si>
  <si>
    <t>средства по соглашениям по передаче полномочий</t>
  </si>
  <si>
    <t>в том числе</t>
  </si>
  <si>
    <t>прочие расходы</t>
  </si>
  <si>
    <t xml:space="preserve">Всего </t>
  </si>
  <si>
    <t>Перечень основных  мероприятий муниципальной программы</t>
  </si>
  <si>
    <t>2021 г.</t>
  </si>
  <si>
    <t>2022 г.</t>
  </si>
  <si>
    <t>2023 г.</t>
  </si>
  <si>
    <t>2024 г.</t>
  </si>
  <si>
    <t>Администрации поселений Нефтеюганского района</t>
  </si>
  <si>
    <t>средства поселений*</t>
  </si>
  <si>
    <t>1.1.</t>
  </si>
  <si>
    <t>1.2.</t>
  </si>
  <si>
    <t>1.3.</t>
  </si>
  <si>
    <t>Департамент образования и молодежной политики Нефтеюганского района</t>
  </si>
  <si>
    <t>2.2.</t>
  </si>
  <si>
    <t>2.1.</t>
  </si>
  <si>
    <t>Ответственный исполнитель/ соисполнитель</t>
  </si>
  <si>
    <t>2025-2030 гг.</t>
  </si>
  <si>
    <t xml:space="preserve">инвестиции в объекты муниципальной собственности </t>
  </si>
  <si>
    <t>Подпрограмма I «Автомобильный транспорт и дорожное хозяйство»</t>
  </si>
  <si>
    <t>Подпрограмма II «Формирование законопослушного поведения участников дорожного движения»</t>
  </si>
  <si>
    <t>Департамент имушественных отношений Нефтеюганского района, Департамент строительства и жилищно коммунального комплекса Нефтеюганского района (отдел по транспорту и дорогам)</t>
  </si>
  <si>
    <t>Департамент строительства и жилищно-коммунального комплекса Нефтеюганского района (отдел по транспорту и дорогам) /МКУ «Управление капитального строительства и жилищно-коммунального комплекса Нефтеюганского района»</t>
  </si>
  <si>
    <t xml:space="preserve">Ответственный исполнитель
(Департамент строительства и жилищно-коммунального комплекса Нефтеюганского района (отдел по транспорту и дорогам)) </t>
  </si>
  <si>
    <t xml:space="preserve">Соисполнитель 2 (Муниципальное казённое учреждение   «Управление капитального строительства и жилищно-коммунального комплекса Нефтеюганского района»)
 </t>
  </si>
  <si>
    <t>Соисполнитель 3 (Администрации поселений Нефтеюганского района)</t>
  </si>
  <si>
    <t xml:space="preserve">Соисполнитель 4 (Департамент образования и молодежной политики Нефтеюганского района)
</t>
  </si>
  <si>
    <t xml:space="preserve">Основное мероприятие "Обеспечение повышения качества и доступности транспортных услуг, оказываемых с использованием автомобильного транспорта"                     (целевой показатель 1, 2) </t>
  </si>
  <si>
    <t>Основное мероприятие "Капитальный ремонт, ремонт и содержание  автомобильных дорог и искусственных дорожных сооружений общего пользования местного значения муниципального района"                                         (целевой показатель 3,4,5,6 )</t>
  </si>
  <si>
    <t>Основное мероприятие "Ремонт автомобильных дорог общего пользования местного значения поселений"                                          (целевой показатель 3,4,5,6)</t>
  </si>
  <si>
    <t>Итого по подпрограмме I</t>
  </si>
  <si>
    <t>Основное мероприятие "Реализация мероприятий профилактического и агитационного характера, направленных на предупреждение детского дорожно-транспортного  травматизма"                    (целевой показатель 7)</t>
  </si>
  <si>
    <t>Основное мероприятие "Укрепление материально-технической базы для организации профилактической работы по предупреждению детского дорожно-транспортного травматизма"                     (целевой показатель 7)</t>
  </si>
  <si>
    <t>Итого по подпрограмме II</t>
  </si>
  <si>
    <t xml:space="preserve">  на реализацию (тыс. рублей) </t>
  </si>
  <si>
    <t xml:space="preserve">Финансовые затраты </t>
  </si>
  <si>
    <t xml:space="preserve">Соисполнитель 1 (Департамент имущественных отношений Нефтеюганского района)
 </t>
  </si>
  <si>
    <r>
      <t>*</t>
    </r>
    <r>
      <rPr>
        <sz val="12"/>
        <color rgb="FF000000"/>
        <rFont val="Times New Roman"/>
        <family val="1"/>
        <charset val="204"/>
      </rPr>
      <t xml:space="preserve"> Средства поселений не суммируются по строке «всего».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</si>
</sst>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_(* #,##0.00_);_(* \(#,##0.00\);_(* &quot;-&quot;??_);_(@_)"/>
    <numFmt numFmtId="167" formatCode="_-* #,##0.00_р_._-;\-* #,##0.00_р_._-;_-* &quot;-&quot;?_р_._-;_-@_-"/>
    <numFmt numFmtId="168" formatCode="_-* #,##0.00000_р_._-;\-* #,##0.00000_р_._-;_-* &quot;-&quot;?_р_.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164" fontId="2" fillId="0" borderId="0" applyFont="0" applyFill="0" applyBorder="0" applyAlignment="0" applyProtection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6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" fillId="0" borderId="0"/>
    <xf numFmtId="0" fontId="1" fillId="0" borderId="0"/>
  </cellStyleXfs>
  <cellXfs count="109">
    <xf numFmtId="0" fontId="0" fillId="0" borderId="0" xfId="0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vertical="center"/>
    </xf>
    <xf numFmtId="167" fontId="5" fillId="0" borderId="1" xfId="0" applyNumberFormat="1" applyFont="1" applyFill="1" applyBorder="1" applyAlignment="1">
      <alignment horizontal="left" vertical="center"/>
    </xf>
    <xf numFmtId="167" fontId="9" fillId="0" borderId="1" xfId="42" applyNumberFormat="1" applyFont="1" applyFill="1" applyBorder="1" applyAlignment="1">
      <alignment vertical="center"/>
    </xf>
    <xf numFmtId="43" fontId="3" fillId="0" borderId="0" xfId="0" applyNumberFormat="1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49" fontId="3" fillId="0" borderId="0" xfId="0" applyNumberFormat="1" applyFont="1" applyFill="1"/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7" fontId="10" fillId="0" borderId="1" xfId="42" applyNumberFormat="1" applyFont="1" applyFill="1" applyBorder="1" applyAlignment="1">
      <alignment vertical="center"/>
    </xf>
    <xf numFmtId="165" fontId="5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7" fontId="4" fillId="0" borderId="1" xfId="0" applyNumberFormat="1" applyFont="1" applyFill="1" applyBorder="1" applyAlignment="1">
      <alignment vertical="center"/>
    </xf>
    <xf numFmtId="167" fontId="5" fillId="0" borderId="1" xfId="0" applyNumberFormat="1" applyFont="1" applyFill="1" applyBorder="1" applyAlignment="1">
      <alignment horizontal="left" vertical="center" wrapText="1"/>
    </xf>
    <xf numFmtId="167" fontId="4" fillId="0" borderId="1" xfId="0" applyNumberFormat="1" applyFont="1" applyFill="1" applyBorder="1" applyAlignment="1">
      <alignment horizontal="left" vertical="center" wrapText="1"/>
    </xf>
    <xf numFmtId="167" fontId="4" fillId="0" borderId="1" xfId="0" applyNumberFormat="1" applyFont="1" applyFill="1" applyBorder="1" applyAlignment="1">
      <alignment horizontal="left" vertical="center"/>
    </xf>
    <xf numFmtId="167" fontId="4" fillId="0" borderId="1" xfId="1" applyNumberFormat="1" applyFont="1" applyFill="1" applyBorder="1" applyAlignment="1">
      <alignment horizontal="left" vertical="center"/>
    </xf>
    <xf numFmtId="43" fontId="13" fillId="0" borderId="0" xfId="0" applyNumberFormat="1" applyFont="1" applyFill="1"/>
    <xf numFmtId="0" fontId="13" fillId="0" borderId="0" xfId="0" applyFont="1" applyFill="1"/>
    <xf numFmtId="0" fontId="5" fillId="0" borderId="1" xfId="0" applyFont="1" applyFill="1" applyBorder="1" applyAlignment="1">
      <alignment vertical="center" wrapText="1"/>
    </xf>
    <xf numFmtId="167" fontId="5" fillId="0" borderId="1" xfId="1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168" fontId="5" fillId="0" borderId="1" xfId="0" applyNumberFormat="1" applyFont="1" applyFill="1" applyBorder="1" applyAlignment="1">
      <alignment vertical="center"/>
    </xf>
    <xf numFmtId="168" fontId="4" fillId="0" borderId="1" xfId="0" applyNumberFormat="1" applyFont="1" applyFill="1" applyBorder="1" applyAlignment="1">
      <alignment vertical="center"/>
    </xf>
    <xf numFmtId="168" fontId="10" fillId="0" borderId="1" xfId="42" applyNumberFormat="1" applyFont="1" applyFill="1" applyBorder="1" applyAlignment="1">
      <alignment vertical="center"/>
    </xf>
    <xf numFmtId="168" fontId="10" fillId="2" borderId="1" xfId="42" applyNumberFormat="1" applyFont="1" applyFill="1" applyBorder="1" applyAlignment="1">
      <alignment vertical="center"/>
    </xf>
    <xf numFmtId="168" fontId="4" fillId="2" borderId="1" xfId="0" applyNumberFormat="1" applyFont="1" applyFill="1" applyBorder="1" applyAlignment="1">
      <alignment vertical="center"/>
    </xf>
    <xf numFmtId="168" fontId="10" fillId="0" borderId="2" xfId="0" applyNumberFormat="1" applyFont="1" applyFill="1" applyBorder="1" applyAlignment="1">
      <alignment horizontal="right" vertical="center" wrapText="1"/>
    </xf>
    <xf numFmtId="168" fontId="10" fillId="2" borderId="2" xfId="0" applyNumberFormat="1" applyFont="1" applyFill="1" applyBorder="1" applyAlignment="1">
      <alignment horizontal="right" vertical="center" wrapText="1"/>
    </xf>
    <xf numFmtId="168" fontId="12" fillId="0" borderId="1" xfId="0" applyNumberFormat="1" applyFont="1" applyFill="1" applyBorder="1" applyAlignment="1">
      <alignment horizontal="right" vertical="center" wrapText="1"/>
    </xf>
    <xf numFmtId="168" fontId="12" fillId="2" borderId="1" xfId="0" applyNumberFormat="1" applyFont="1" applyFill="1" applyBorder="1" applyAlignment="1">
      <alignment horizontal="right" vertical="center" wrapText="1"/>
    </xf>
    <xf numFmtId="168" fontId="10" fillId="0" borderId="1" xfId="0" applyNumberFormat="1" applyFont="1" applyFill="1" applyBorder="1" applyAlignment="1">
      <alignment horizontal="right" vertical="center" wrapText="1"/>
    </xf>
    <xf numFmtId="168" fontId="10" fillId="2" borderId="1" xfId="0" applyNumberFormat="1" applyFont="1" applyFill="1" applyBorder="1" applyAlignment="1">
      <alignment horizontal="right" vertical="center" wrapText="1"/>
    </xf>
    <xf numFmtId="168" fontId="9" fillId="0" borderId="1" xfId="0" applyNumberFormat="1" applyFont="1" applyFill="1" applyBorder="1" applyAlignment="1">
      <alignment horizontal="right" vertical="center" wrapText="1"/>
    </xf>
    <xf numFmtId="168" fontId="9" fillId="0" borderId="1" xfId="42" applyNumberFormat="1" applyFont="1" applyFill="1" applyBorder="1" applyAlignment="1">
      <alignment vertical="center"/>
    </xf>
    <xf numFmtId="167" fontId="10" fillId="0" borderId="2" xfId="0" applyNumberFormat="1" applyFont="1" applyFill="1" applyBorder="1" applyAlignment="1">
      <alignment horizontal="right" vertical="center" wrapText="1"/>
    </xf>
    <xf numFmtId="167" fontId="12" fillId="0" borderId="1" xfId="0" applyNumberFormat="1" applyFont="1" applyFill="1" applyBorder="1" applyAlignment="1">
      <alignment horizontal="right" vertical="center" wrapText="1"/>
    </xf>
    <xf numFmtId="167" fontId="10" fillId="0" borderId="1" xfId="0" applyNumberFormat="1" applyFont="1" applyFill="1" applyBorder="1" applyAlignment="1">
      <alignment horizontal="right" vertical="center" wrapText="1"/>
    </xf>
    <xf numFmtId="167" fontId="9" fillId="0" borderId="1" xfId="0" applyNumberFormat="1" applyFont="1" applyFill="1" applyBorder="1" applyAlignment="1">
      <alignment horizontal="right" vertical="center" wrapText="1"/>
    </xf>
    <xf numFmtId="168" fontId="5" fillId="0" borderId="1" xfId="0" applyNumberFormat="1" applyFont="1" applyFill="1" applyBorder="1" applyAlignment="1">
      <alignment horizontal="left" vertical="center"/>
    </xf>
    <xf numFmtId="168" fontId="5" fillId="0" borderId="1" xfId="0" applyNumberFormat="1" applyFont="1" applyFill="1" applyBorder="1" applyAlignment="1">
      <alignment horizontal="left" vertical="center" wrapText="1"/>
    </xf>
    <xf numFmtId="168" fontId="4" fillId="0" borderId="1" xfId="0" applyNumberFormat="1" applyFont="1" applyFill="1" applyBorder="1" applyAlignment="1">
      <alignment horizontal="left" vertical="center" wrapText="1"/>
    </xf>
    <xf numFmtId="168" fontId="4" fillId="2" borderId="1" xfId="0" applyNumberFormat="1" applyFont="1" applyFill="1" applyBorder="1" applyAlignment="1">
      <alignment horizontal="left" vertical="center" wrapText="1"/>
    </xf>
    <xf numFmtId="168" fontId="5" fillId="0" borderId="1" xfId="1" applyNumberFormat="1" applyFont="1" applyFill="1" applyBorder="1" applyAlignment="1">
      <alignment horizontal="left" vertical="center"/>
    </xf>
    <xf numFmtId="168" fontId="4" fillId="0" borderId="1" xfId="1" applyNumberFormat="1" applyFont="1" applyFill="1" applyBorder="1" applyAlignment="1">
      <alignment horizontal="left" vertical="center"/>
    </xf>
    <xf numFmtId="168" fontId="4" fillId="0" borderId="1" xfId="0" applyNumberFormat="1" applyFont="1" applyFill="1" applyBorder="1" applyAlignment="1">
      <alignment horizontal="left" vertical="center"/>
    </xf>
    <xf numFmtId="0" fontId="15" fillId="0" borderId="0" xfId="0" applyFont="1"/>
    <xf numFmtId="168" fontId="5" fillId="2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8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6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5" fillId="0" borderId="13" xfId="0" applyNumberFormat="1" applyFont="1" applyFill="1" applyBorder="1" applyAlignment="1">
      <alignment horizontal="center" vertical="center"/>
    </xf>
    <xf numFmtId="49" fontId="5" fillId="0" borderId="14" xfId="0" applyNumberFormat="1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3" fillId="0" borderId="1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52">
    <cellStyle name="Обычный" xfId="0" builtinId="0"/>
    <cellStyle name="Обычный 2" xfId="2"/>
    <cellStyle name="Обычный 2 2" xfId="3"/>
    <cellStyle name="Обычный 2 2 2" xfId="4"/>
    <cellStyle name="Обычный 2 2 2 2" xfId="5"/>
    <cellStyle name="Обычный 2 2 2 2 2" xfId="6"/>
    <cellStyle name="Обычный 2 2 2 3" xfId="7"/>
    <cellStyle name="Обычный 2 2 3" xfId="8"/>
    <cellStyle name="Обычный 2 2 3 2" xfId="9"/>
    <cellStyle name="Обычный 2 2 3 2 2" xfId="10"/>
    <cellStyle name="Обычный 2 2 3 3" xfId="11"/>
    <cellStyle name="Обычный 2 2 4" xfId="12"/>
    <cellStyle name="Обычный 2 2 4 2" xfId="13"/>
    <cellStyle name="Обычный 2 2 4 2 2" xfId="14"/>
    <cellStyle name="Обычный 2 2 4 3" xfId="15"/>
    <cellStyle name="Обычный 2 2 5" xfId="16"/>
    <cellStyle name="Обычный 2 2 5 2" xfId="17"/>
    <cellStyle name="Обычный 2 2 6" xfId="18"/>
    <cellStyle name="Обычный 2 2 6 2" xfId="19"/>
    <cellStyle name="Обычный 2 2 7" xfId="20"/>
    <cellStyle name="Обычный 2 2 7 2" xfId="51"/>
    <cellStyle name="Обычный 2 2 8" xfId="50"/>
    <cellStyle name="Обычный 2 2_30-ра" xfId="21"/>
    <cellStyle name="Обычный 3" xfId="22"/>
    <cellStyle name="Обычный 4" xfId="23"/>
    <cellStyle name="Обычный 4 2" xfId="24"/>
    <cellStyle name="Обычный 4 2 2" xfId="25"/>
    <cellStyle name="Обычный 4 2 2 2" xfId="26"/>
    <cellStyle name="Обычный 4 2 3" xfId="27"/>
    <cellStyle name="Обычный 4 3" xfId="28"/>
    <cellStyle name="Обычный 4 3 2" xfId="29"/>
    <cellStyle name="Обычный 4 3 2 2" xfId="30"/>
    <cellStyle name="Обычный 4 3 3" xfId="31"/>
    <cellStyle name="Обычный 4 4" xfId="32"/>
    <cellStyle name="Обычный 4 4 2" xfId="33"/>
    <cellStyle name="Обычный 4 5" xfId="34"/>
    <cellStyle name="Обычный 4 5 2" xfId="35"/>
    <cellStyle name="Обычный 4 6" xfId="36"/>
    <cellStyle name="Процентный 2" xfId="37"/>
    <cellStyle name="Процентный 2 2" xfId="38"/>
    <cellStyle name="Процентный 3" xfId="39"/>
    <cellStyle name="Процентный 4" xfId="40"/>
    <cellStyle name="Финансовый" xfId="1" builtinId="3"/>
    <cellStyle name="Финансовый 2" xfId="41"/>
    <cellStyle name="Финансовый 2 2" xfId="42"/>
    <cellStyle name="Финансовый 3" xfId="43"/>
    <cellStyle name="Финансовый 3 2" xfId="44"/>
    <cellStyle name="Финансовый 4" xfId="45"/>
    <cellStyle name="Финансовый 5" xfId="46"/>
    <cellStyle name="Финансовый 6" xfId="47"/>
    <cellStyle name="Финансовый 6 2" xfId="48"/>
    <cellStyle name="Финансовый 7" xfId="4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7"/>
  <sheetViews>
    <sheetView tabSelected="1" view="pageBreakPreview" zoomScale="70" zoomScaleNormal="70" zoomScaleSheetLayoutView="70" workbookViewId="0">
      <pane ySplit="7" topLeftCell="A8" activePane="bottomLeft" state="frozen"/>
      <selection pane="bottomLeft" activeCell="G10" sqref="G10"/>
    </sheetView>
  </sheetViews>
  <sheetFormatPr defaultColWidth="9.140625" defaultRowHeight="18.75" x14ac:dyDescent="0.3"/>
  <cols>
    <col min="1" max="1" width="6.5703125" style="9" customWidth="1"/>
    <col min="2" max="2" width="37" style="1" customWidth="1"/>
    <col min="3" max="3" width="28.5703125" style="1" customWidth="1"/>
    <col min="4" max="4" width="36.85546875" style="1" customWidth="1"/>
    <col min="5" max="5" width="27.28515625" style="1" customWidth="1"/>
    <col min="6" max="6" width="21" style="1" customWidth="1"/>
    <col min="7" max="7" width="21.7109375" style="1" customWidth="1"/>
    <col min="8" max="8" width="24.7109375" style="1" customWidth="1"/>
    <col min="9" max="9" width="22.140625" style="1" customWidth="1"/>
    <col min="10" max="10" width="23" style="1" customWidth="1"/>
    <col min="11" max="11" width="22.140625" style="1" customWidth="1"/>
    <col min="12" max="12" width="22.85546875" style="1" customWidth="1"/>
    <col min="13" max="13" width="18.42578125" style="1" bestFit="1" customWidth="1"/>
    <col min="14" max="14" width="15" style="1" bestFit="1" customWidth="1"/>
    <col min="15" max="16384" width="9.140625" style="1"/>
  </cols>
  <sheetData>
    <row r="1" spans="1:13" x14ac:dyDescent="0.3">
      <c r="F1" s="80"/>
      <c r="G1" s="80"/>
      <c r="I1" s="80"/>
      <c r="J1" s="80"/>
      <c r="K1" s="80"/>
      <c r="L1" s="1" t="s">
        <v>11</v>
      </c>
    </row>
    <row r="2" spans="1:13" ht="28.9" customHeight="1" x14ac:dyDescent="0.3">
      <c r="A2" s="81" t="s">
        <v>18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1:13" ht="28.9" customHeight="1" x14ac:dyDescent="0.3">
      <c r="A3" s="85" t="s">
        <v>0</v>
      </c>
      <c r="B3" s="62" t="s">
        <v>8</v>
      </c>
      <c r="C3" s="62" t="s">
        <v>31</v>
      </c>
      <c r="D3" s="62" t="s">
        <v>13</v>
      </c>
      <c r="E3" s="88" t="s">
        <v>50</v>
      </c>
      <c r="F3" s="89"/>
      <c r="G3" s="89"/>
      <c r="H3" s="89"/>
      <c r="I3" s="89"/>
      <c r="J3" s="89"/>
      <c r="K3" s="89"/>
      <c r="L3" s="89"/>
    </row>
    <row r="4" spans="1:13" ht="16.5" customHeight="1" x14ac:dyDescent="0.3">
      <c r="A4" s="86"/>
      <c r="B4" s="86"/>
      <c r="C4" s="86"/>
      <c r="D4" s="86"/>
      <c r="E4" s="82" t="s">
        <v>49</v>
      </c>
      <c r="F4" s="83"/>
      <c r="G4" s="83"/>
      <c r="H4" s="83"/>
      <c r="I4" s="83"/>
      <c r="J4" s="83"/>
      <c r="K4" s="83"/>
      <c r="L4" s="84"/>
    </row>
    <row r="5" spans="1:13" x14ac:dyDescent="0.3">
      <c r="A5" s="86"/>
      <c r="B5" s="86"/>
      <c r="C5" s="86"/>
      <c r="D5" s="86"/>
      <c r="E5" s="58" t="s">
        <v>17</v>
      </c>
      <c r="F5" s="57" t="s">
        <v>15</v>
      </c>
      <c r="G5" s="57"/>
      <c r="H5" s="57"/>
      <c r="I5" s="57"/>
      <c r="J5" s="57"/>
      <c r="K5" s="57"/>
      <c r="L5" s="57"/>
    </row>
    <row r="6" spans="1:13" x14ac:dyDescent="0.3">
      <c r="A6" s="87"/>
      <c r="B6" s="87"/>
      <c r="C6" s="87"/>
      <c r="D6" s="87"/>
      <c r="E6" s="58"/>
      <c r="F6" s="20" t="s">
        <v>1</v>
      </c>
      <c r="G6" s="30" t="s">
        <v>2</v>
      </c>
      <c r="H6" s="20" t="s">
        <v>19</v>
      </c>
      <c r="I6" s="17" t="s">
        <v>20</v>
      </c>
      <c r="J6" s="17" t="s">
        <v>21</v>
      </c>
      <c r="K6" s="17" t="s">
        <v>22</v>
      </c>
      <c r="L6" s="17" t="s">
        <v>32</v>
      </c>
    </row>
    <row r="7" spans="1:13" x14ac:dyDescent="0.3">
      <c r="A7" s="10">
        <v>1</v>
      </c>
      <c r="B7" s="2">
        <v>2</v>
      </c>
      <c r="C7" s="2">
        <v>3</v>
      </c>
      <c r="D7" s="2">
        <v>4</v>
      </c>
      <c r="E7" s="11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</row>
    <row r="8" spans="1:13" ht="27.75" customHeight="1" x14ac:dyDescent="0.3">
      <c r="A8" s="77" t="s">
        <v>34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9"/>
    </row>
    <row r="9" spans="1:13" ht="33.75" customHeight="1" x14ac:dyDescent="0.3">
      <c r="A9" s="59" t="s">
        <v>25</v>
      </c>
      <c r="B9" s="62" t="s">
        <v>42</v>
      </c>
      <c r="C9" s="57" t="s">
        <v>36</v>
      </c>
      <c r="D9" s="28" t="s">
        <v>3</v>
      </c>
      <c r="E9" s="31">
        <f>E10+E11+E12+E13+E15</f>
        <v>505686.76851999998</v>
      </c>
      <c r="F9" s="3">
        <f>F10+F11+F12+F13+F15</f>
        <v>5864.7137199999997</v>
      </c>
      <c r="G9" s="31">
        <f t="shared" ref="G9:L9" si="0">G10+G11+G12+G13+G15</f>
        <v>6422.0547999999999</v>
      </c>
      <c r="H9" s="31">
        <f t="shared" si="0"/>
        <v>32500</v>
      </c>
      <c r="I9" s="31">
        <f t="shared" si="0"/>
        <v>34500</v>
      </c>
      <c r="J9" s="31">
        <f t="shared" si="0"/>
        <v>52600</v>
      </c>
      <c r="K9" s="31">
        <f t="shared" si="0"/>
        <v>38800</v>
      </c>
      <c r="L9" s="31">
        <f t="shared" si="0"/>
        <v>335000</v>
      </c>
      <c r="M9" s="6"/>
    </row>
    <row r="10" spans="1:13" ht="30.75" customHeight="1" x14ac:dyDescent="0.3">
      <c r="A10" s="60"/>
      <c r="B10" s="63"/>
      <c r="C10" s="57"/>
      <c r="D10" s="12" t="s">
        <v>4</v>
      </c>
      <c r="E10" s="32">
        <f>SUM(F10:L10)</f>
        <v>0</v>
      </c>
      <c r="F10" s="15">
        <v>0</v>
      </c>
      <c r="G10" s="33">
        <v>0</v>
      </c>
      <c r="H10" s="33">
        <v>0</v>
      </c>
      <c r="I10" s="34">
        <v>0</v>
      </c>
      <c r="J10" s="34">
        <v>0</v>
      </c>
      <c r="K10" s="34">
        <v>0</v>
      </c>
      <c r="L10" s="34">
        <v>0</v>
      </c>
      <c r="M10" s="6"/>
    </row>
    <row r="11" spans="1:13" ht="33.75" customHeight="1" x14ac:dyDescent="0.3">
      <c r="A11" s="60"/>
      <c r="B11" s="63"/>
      <c r="C11" s="57"/>
      <c r="D11" s="12" t="s">
        <v>9</v>
      </c>
      <c r="E11" s="32">
        <f t="shared" ref="E11:E13" si="1">SUM(F11:L11)</f>
        <v>0</v>
      </c>
      <c r="F11" s="15">
        <v>0</v>
      </c>
      <c r="G11" s="33">
        <v>0</v>
      </c>
      <c r="H11" s="33">
        <v>0</v>
      </c>
      <c r="I11" s="34">
        <v>0</v>
      </c>
      <c r="J11" s="34">
        <v>0</v>
      </c>
      <c r="K11" s="34">
        <v>0</v>
      </c>
      <c r="L11" s="34">
        <v>0</v>
      </c>
      <c r="M11" s="6"/>
    </row>
    <row r="12" spans="1:13" ht="30" customHeight="1" x14ac:dyDescent="0.3">
      <c r="A12" s="60"/>
      <c r="B12" s="63"/>
      <c r="C12" s="57"/>
      <c r="D12" s="8" t="s">
        <v>5</v>
      </c>
      <c r="E12" s="32">
        <f t="shared" si="1"/>
        <v>12286.76852</v>
      </c>
      <c r="F12" s="21">
        <v>5864.7137199999997</v>
      </c>
      <c r="G12" s="35">
        <f>15374.80466-200.443-502.72146-5761.63465-2487.95075</f>
        <v>6422.0547999999999</v>
      </c>
      <c r="H12" s="32">
        <v>0</v>
      </c>
      <c r="I12" s="35">
        <v>0</v>
      </c>
      <c r="J12" s="35">
        <v>0</v>
      </c>
      <c r="K12" s="35">
        <v>0</v>
      </c>
      <c r="L12" s="35">
        <v>0</v>
      </c>
      <c r="M12" s="6"/>
    </row>
    <row r="13" spans="1:13" ht="36.75" customHeight="1" x14ac:dyDescent="0.3">
      <c r="A13" s="60"/>
      <c r="B13" s="63"/>
      <c r="C13" s="57"/>
      <c r="D13" s="12" t="s">
        <v>14</v>
      </c>
      <c r="E13" s="32">
        <f t="shared" si="1"/>
        <v>0</v>
      </c>
      <c r="F13" s="15">
        <v>0</v>
      </c>
      <c r="G13" s="34">
        <v>0</v>
      </c>
      <c r="H13" s="33">
        <v>0</v>
      </c>
      <c r="I13" s="34">
        <v>0</v>
      </c>
      <c r="J13" s="34">
        <v>0</v>
      </c>
      <c r="K13" s="34">
        <v>0</v>
      </c>
      <c r="L13" s="34">
        <v>0</v>
      </c>
      <c r="M13" s="6"/>
    </row>
    <row r="14" spans="1:13" ht="33.75" customHeight="1" x14ac:dyDescent="0.3">
      <c r="A14" s="60"/>
      <c r="B14" s="63"/>
      <c r="C14" s="57"/>
      <c r="D14" s="12" t="s">
        <v>24</v>
      </c>
      <c r="E14" s="32">
        <v>0</v>
      </c>
      <c r="F14" s="44">
        <v>0</v>
      </c>
      <c r="G14" s="37">
        <v>0</v>
      </c>
      <c r="H14" s="36">
        <v>0</v>
      </c>
      <c r="I14" s="37">
        <v>0</v>
      </c>
      <c r="J14" s="37">
        <v>0</v>
      </c>
      <c r="K14" s="37">
        <v>0</v>
      </c>
      <c r="L14" s="34">
        <v>0</v>
      </c>
      <c r="M14" s="6"/>
    </row>
    <row r="15" spans="1:13" ht="30.75" customHeight="1" x14ac:dyDescent="0.3">
      <c r="A15" s="61"/>
      <c r="B15" s="64"/>
      <c r="C15" s="57"/>
      <c r="D15" s="12" t="s">
        <v>12</v>
      </c>
      <c r="E15" s="32">
        <f>SUM(F15:L15)</f>
        <v>493400</v>
      </c>
      <c r="F15" s="44">
        <v>0</v>
      </c>
      <c r="G15" s="37">
        <f>30740-15374.80466-15365.19534</f>
        <v>0</v>
      </c>
      <c r="H15" s="36">
        <v>32500</v>
      </c>
      <c r="I15" s="37">
        <v>34500</v>
      </c>
      <c r="J15" s="37">
        <v>52600</v>
      </c>
      <c r="K15" s="37">
        <v>38800</v>
      </c>
      <c r="L15" s="34">
        <v>335000</v>
      </c>
      <c r="M15" s="6"/>
    </row>
    <row r="16" spans="1:13" ht="30" customHeight="1" x14ac:dyDescent="0.3">
      <c r="A16" s="59" t="s">
        <v>26</v>
      </c>
      <c r="B16" s="62" t="s">
        <v>43</v>
      </c>
      <c r="C16" s="57" t="s">
        <v>37</v>
      </c>
      <c r="D16" s="28" t="s">
        <v>3</v>
      </c>
      <c r="E16" s="31">
        <f>E17+E18+E19+E20+E22</f>
        <v>1701948.3992500002</v>
      </c>
      <c r="F16" s="3">
        <f>F17+F18+F19+F20+F22</f>
        <v>44250.725749999969</v>
      </c>
      <c r="G16" s="56">
        <f t="shared" ref="G16" si="2">G17+G18+G19+G20+G22</f>
        <v>469858.15584999998</v>
      </c>
      <c r="H16" s="31">
        <f t="shared" ref="H16" si="3">H17+H18+H19+H20+H22</f>
        <v>256697.07321</v>
      </c>
      <c r="I16" s="31">
        <f t="shared" ref="I16" si="4">I17+I18+I19+I20+I22</f>
        <v>533237.94443999999</v>
      </c>
      <c r="J16" s="31">
        <f t="shared" ref="J16" si="5">J17+J18+J19+J20+J22</f>
        <v>55217.1</v>
      </c>
      <c r="K16" s="31">
        <f t="shared" ref="K16" si="6">K17+K18+K19+K20+K22</f>
        <v>54569</v>
      </c>
      <c r="L16" s="31">
        <f t="shared" ref="L16" si="7">L17+L18+L19+L20+L22</f>
        <v>288118.40000000002</v>
      </c>
      <c r="M16" s="6"/>
    </row>
    <row r="17" spans="1:13" ht="34.5" customHeight="1" x14ac:dyDescent="0.3">
      <c r="A17" s="60"/>
      <c r="B17" s="63"/>
      <c r="C17" s="57"/>
      <c r="D17" s="12" t="s">
        <v>4</v>
      </c>
      <c r="E17" s="32">
        <f>SUM(F17:L17)</f>
        <v>0</v>
      </c>
      <c r="F17" s="45">
        <v>0</v>
      </c>
      <c r="G17" s="39">
        <v>0</v>
      </c>
      <c r="H17" s="38">
        <v>0</v>
      </c>
      <c r="I17" s="39">
        <v>0</v>
      </c>
      <c r="J17" s="39">
        <v>0</v>
      </c>
      <c r="K17" s="39">
        <v>0</v>
      </c>
      <c r="L17" s="34">
        <v>0</v>
      </c>
      <c r="M17" s="6"/>
    </row>
    <row r="18" spans="1:13" ht="37.5" customHeight="1" x14ac:dyDescent="0.3">
      <c r="A18" s="60"/>
      <c r="B18" s="63"/>
      <c r="C18" s="57"/>
      <c r="D18" s="12" t="s">
        <v>9</v>
      </c>
      <c r="E18" s="32">
        <f t="shared" ref="E18:E20" si="8">SUM(F18:L18)</f>
        <v>800438.8</v>
      </c>
      <c r="F18" s="46">
        <f>209954.3-39671.6-155071.7</f>
        <v>15210.999999999971</v>
      </c>
      <c r="G18" s="41">
        <f>275784.5+(120987.1+5866.2)</f>
        <v>402637.8</v>
      </c>
      <c r="H18" s="40">
        <v>198907.7</v>
      </c>
      <c r="I18" s="40">
        <f>183682.3</f>
        <v>183682.3</v>
      </c>
      <c r="J18" s="41">
        <v>0</v>
      </c>
      <c r="K18" s="41">
        <v>0</v>
      </c>
      <c r="L18" s="33">
        <v>0</v>
      </c>
      <c r="M18" s="6"/>
    </row>
    <row r="19" spans="1:13" ht="30" customHeight="1" x14ac:dyDescent="0.3">
      <c r="A19" s="60"/>
      <c r="B19" s="63"/>
      <c r="C19" s="57"/>
      <c r="D19" s="8" t="s">
        <v>5</v>
      </c>
      <c r="E19" s="32">
        <f t="shared" si="8"/>
        <v>492487.39925000002</v>
      </c>
      <c r="F19" s="46">
        <f>11050.22632+12278.02924+16310+(1115.12601+8742.90418)+1500+300-22256.56</f>
        <v>29039.725749999994</v>
      </c>
      <c r="G19" s="41">
        <f>20272.19402+1852.98889+30642.72222+3097.55072+260+14492.9-3398</f>
        <v>67220.355849999993</v>
      </c>
      <c r="H19" s="40">
        <f>52687.4+5101.97321</f>
        <v>57789.373210000005</v>
      </c>
      <c r="I19" s="41">
        <f>16399.4+147060+20409.14444+11687.1</f>
        <v>195555.64444</v>
      </c>
      <c r="J19" s="41">
        <f>16399.4+11687.1</f>
        <v>28086.5</v>
      </c>
      <c r="K19" s="40">
        <v>16399.400000000001</v>
      </c>
      <c r="L19" s="33">
        <v>98396.4</v>
      </c>
      <c r="M19" s="6"/>
    </row>
    <row r="20" spans="1:13" ht="43.5" customHeight="1" x14ac:dyDescent="0.3">
      <c r="A20" s="60"/>
      <c r="B20" s="63"/>
      <c r="C20" s="57"/>
      <c r="D20" s="12" t="s">
        <v>14</v>
      </c>
      <c r="E20" s="32">
        <f t="shared" si="8"/>
        <v>0</v>
      </c>
      <c r="F20" s="46">
        <v>0</v>
      </c>
      <c r="G20" s="41">
        <v>0</v>
      </c>
      <c r="H20" s="40">
        <v>0</v>
      </c>
      <c r="I20" s="40">
        <v>0</v>
      </c>
      <c r="J20" s="40">
        <v>0</v>
      </c>
      <c r="K20" s="40">
        <v>0</v>
      </c>
      <c r="L20" s="33">
        <v>0</v>
      </c>
      <c r="M20" s="6"/>
    </row>
    <row r="21" spans="1:13" ht="36.75" customHeight="1" x14ac:dyDescent="0.3">
      <c r="A21" s="60"/>
      <c r="B21" s="63"/>
      <c r="C21" s="57"/>
      <c r="D21" s="12" t="s">
        <v>24</v>
      </c>
      <c r="E21" s="32">
        <v>0</v>
      </c>
      <c r="F21" s="44">
        <v>0</v>
      </c>
      <c r="G21" s="37">
        <v>0</v>
      </c>
      <c r="H21" s="36">
        <v>0</v>
      </c>
      <c r="I21" s="37">
        <v>0</v>
      </c>
      <c r="J21" s="37">
        <v>0</v>
      </c>
      <c r="K21" s="37">
        <v>0</v>
      </c>
      <c r="L21" s="34">
        <v>0</v>
      </c>
      <c r="M21" s="6"/>
    </row>
    <row r="22" spans="1:13" ht="51.75" customHeight="1" x14ac:dyDescent="0.3">
      <c r="A22" s="61"/>
      <c r="B22" s="64"/>
      <c r="C22" s="57"/>
      <c r="D22" s="12" t="s">
        <v>12</v>
      </c>
      <c r="E22" s="32">
        <f>SUM(F22:L22)</f>
        <v>409022.20000000007</v>
      </c>
      <c r="F22" s="46">
        <v>0</v>
      </c>
      <c r="G22" s="41">
        <f>300-300</f>
        <v>0</v>
      </c>
      <c r="H22" s="41">
        <f>4000+4500-8500</f>
        <v>0</v>
      </c>
      <c r="I22" s="40">
        <f>4000+150000</f>
        <v>154000</v>
      </c>
      <c r="J22" s="40">
        <f>43530-16399.4</f>
        <v>27130.6</v>
      </c>
      <c r="K22" s="40">
        <f>54569-16399.4</f>
        <v>38169.599999999999</v>
      </c>
      <c r="L22" s="33">
        <f>288118.4-98396.4</f>
        <v>189722.00000000003</v>
      </c>
      <c r="M22" s="6"/>
    </row>
    <row r="23" spans="1:13" s="27" customFormat="1" ht="28.5" customHeight="1" x14ac:dyDescent="0.25">
      <c r="A23" s="59" t="s">
        <v>27</v>
      </c>
      <c r="B23" s="62" t="s">
        <v>44</v>
      </c>
      <c r="C23" s="57" t="s">
        <v>23</v>
      </c>
      <c r="D23" s="28" t="s">
        <v>3</v>
      </c>
      <c r="E23" s="31">
        <f>E24+E25+E26+E27+E29</f>
        <v>297746.72146000003</v>
      </c>
      <c r="F23" s="47">
        <f>SUM(F24:F27)</f>
        <v>32438</v>
      </c>
      <c r="G23" s="42">
        <f t="shared" ref="G23" si="9">SUM(G24:G27)</f>
        <v>3900.7214599999998</v>
      </c>
      <c r="H23" s="42">
        <f>SUM(H24,H25,H26,H27,H29)</f>
        <v>0</v>
      </c>
      <c r="I23" s="42">
        <f t="shared" ref="I23:L23" si="10">SUM(I24,I25,I26,I27,I29)</f>
        <v>0</v>
      </c>
      <c r="J23" s="42">
        <f t="shared" si="10"/>
        <v>32676</v>
      </c>
      <c r="K23" s="42">
        <f t="shared" si="10"/>
        <v>32676</v>
      </c>
      <c r="L23" s="42">
        <f t="shared" si="10"/>
        <v>196056</v>
      </c>
      <c r="M23" s="26"/>
    </row>
    <row r="24" spans="1:13" ht="28.5" customHeight="1" x14ac:dyDescent="0.3">
      <c r="A24" s="60"/>
      <c r="B24" s="63"/>
      <c r="C24" s="57"/>
      <c r="D24" s="12" t="s">
        <v>4</v>
      </c>
      <c r="E24" s="32">
        <f t="shared" ref="E24:E27" si="11">F24+G24+H24+I24+J24+K24+L24</f>
        <v>0</v>
      </c>
      <c r="F24" s="15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6"/>
    </row>
    <row r="25" spans="1:13" ht="28.5" customHeight="1" x14ac:dyDescent="0.3">
      <c r="A25" s="60"/>
      <c r="B25" s="63"/>
      <c r="C25" s="57"/>
      <c r="D25" s="12" t="s">
        <v>9</v>
      </c>
      <c r="E25" s="32">
        <f t="shared" si="11"/>
        <v>32438</v>
      </c>
      <c r="F25" s="15">
        <f>32658.3-220.3</f>
        <v>32438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6"/>
    </row>
    <row r="26" spans="1:13" ht="28.5" customHeight="1" x14ac:dyDescent="0.3">
      <c r="A26" s="60"/>
      <c r="B26" s="63"/>
      <c r="C26" s="57"/>
      <c r="D26" s="8" t="s">
        <v>5</v>
      </c>
      <c r="E26" s="32">
        <f t="shared" si="11"/>
        <v>3900.7214599999998</v>
      </c>
      <c r="F26" s="21">
        <v>0</v>
      </c>
      <c r="G26" s="32">
        <f>502.72146+3398</f>
        <v>3900.7214599999998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6"/>
    </row>
    <row r="27" spans="1:13" ht="40.5" customHeight="1" x14ac:dyDescent="0.3">
      <c r="A27" s="60"/>
      <c r="B27" s="63"/>
      <c r="C27" s="57"/>
      <c r="D27" s="12" t="s">
        <v>14</v>
      </c>
      <c r="E27" s="32">
        <f t="shared" si="11"/>
        <v>0</v>
      </c>
      <c r="F27" s="15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6"/>
    </row>
    <row r="28" spans="1:13" ht="51.75" customHeight="1" x14ac:dyDescent="0.3">
      <c r="A28" s="60"/>
      <c r="B28" s="63"/>
      <c r="C28" s="57"/>
      <c r="D28" s="12" t="s">
        <v>24</v>
      </c>
      <c r="E28" s="32">
        <f>SUM(F28:L28)</f>
        <v>3628.7</v>
      </c>
      <c r="F28" s="15">
        <v>3628.7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6"/>
    </row>
    <row r="29" spans="1:13" ht="28.5" customHeight="1" x14ac:dyDescent="0.3">
      <c r="A29" s="61"/>
      <c r="B29" s="64"/>
      <c r="C29" s="57"/>
      <c r="D29" s="12" t="s">
        <v>12</v>
      </c>
      <c r="E29" s="32">
        <f>SUM(H29:L29)</f>
        <v>261408</v>
      </c>
      <c r="F29" s="15">
        <v>0</v>
      </c>
      <c r="G29" s="33">
        <v>0</v>
      </c>
      <c r="H29" s="33">
        <v>0</v>
      </c>
      <c r="I29" s="33">
        <v>0</v>
      </c>
      <c r="J29" s="33">
        <v>32676</v>
      </c>
      <c r="K29" s="33">
        <v>32676</v>
      </c>
      <c r="L29" s="33">
        <v>196056</v>
      </c>
      <c r="M29" s="6"/>
    </row>
    <row r="30" spans="1:13" ht="44.25" customHeight="1" x14ac:dyDescent="0.3">
      <c r="A30" s="106"/>
      <c r="B30" s="62" t="s">
        <v>45</v>
      </c>
      <c r="C30" s="62"/>
      <c r="D30" s="28" t="s">
        <v>3</v>
      </c>
      <c r="E30" s="31">
        <f>E31+E32+E33+E34+E36</f>
        <v>2505381.8892299999</v>
      </c>
      <c r="F30" s="5">
        <f>SUM(F31,F32,F33,F34,F36)</f>
        <v>82553.439469999968</v>
      </c>
      <c r="G30" s="43">
        <f t="shared" ref="G30:L30" si="12">SUM(G31,G32,G33,G34,G36)</f>
        <v>480180.93210999999</v>
      </c>
      <c r="H30" s="43">
        <f t="shared" si="12"/>
        <v>289197.07321</v>
      </c>
      <c r="I30" s="43">
        <f t="shared" si="12"/>
        <v>567737.94443999999</v>
      </c>
      <c r="J30" s="43">
        <f t="shared" si="12"/>
        <v>140493.1</v>
      </c>
      <c r="K30" s="43">
        <f t="shared" si="12"/>
        <v>126045</v>
      </c>
      <c r="L30" s="43">
        <f t="shared" si="12"/>
        <v>819174.40000000002</v>
      </c>
      <c r="M30" s="6"/>
    </row>
    <row r="31" spans="1:13" ht="28.5" customHeight="1" x14ac:dyDescent="0.3">
      <c r="A31" s="107"/>
      <c r="B31" s="86"/>
      <c r="C31" s="86"/>
      <c r="D31" s="12" t="s">
        <v>4</v>
      </c>
      <c r="E31" s="31">
        <f t="shared" ref="E31:E36" si="13">SUM(F31:L31)</f>
        <v>0</v>
      </c>
      <c r="F31" s="15">
        <f>F10+F17+F24</f>
        <v>0</v>
      </c>
      <c r="G31" s="33">
        <f t="shared" ref="G31:L31" si="14">G10+G17+G24</f>
        <v>0</v>
      </c>
      <c r="H31" s="33">
        <f t="shared" si="14"/>
        <v>0</v>
      </c>
      <c r="I31" s="33">
        <f t="shared" si="14"/>
        <v>0</v>
      </c>
      <c r="J31" s="33">
        <f t="shared" si="14"/>
        <v>0</v>
      </c>
      <c r="K31" s="33">
        <f t="shared" si="14"/>
        <v>0</v>
      </c>
      <c r="L31" s="33">
        <f t="shared" si="14"/>
        <v>0</v>
      </c>
      <c r="M31" s="6"/>
    </row>
    <row r="32" spans="1:13" ht="28.5" customHeight="1" x14ac:dyDescent="0.3">
      <c r="A32" s="107"/>
      <c r="B32" s="86"/>
      <c r="C32" s="86"/>
      <c r="D32" s="12" t="s">
        <v>9</v>
      </c>
      <c r="E32" s="32">
        <f t="shared" si="13"/>
        <v>832876.8</v>
      </c>
      <c r="F32" s="15">
        <f t="shared" ref="F32:F36" si="15">F11+F18+F25</f>
        <v>47648.999999999971</v>
      </c>
      <c r="G32" s="33">
        <f t="shared" ref="G32:L32" si="16">G11+G18+G25</f>
        <v>402637.8</v>
      </c>
      <c r="H32" s="33">
        <f t="shared" si="16"/>
        <v>198907.7</v>
      </c>
      <c r="I32" s="33">
        <f t="shared" si="16"/>
        <v>183682.3</v>
      </c>
      <c r="J32" s="33">
        <f t="shared" si="16"/>
        <v>0</v>
      </c>
      <c r="K32" s="33">
        <f t="shared" si="16"/>
        <v>0</v>
      </c>
      <c r="L32" s="33">
        <f t="shared" si="16"/>
        <v>0</v>
      </c>
      <c r="M32" s="6"/>
    </row>
    <row r="33" spans="1:13" ht="28.5" customHeight="1" x14ac:dyDescent="0.3">
      <c r="A33" s="107"/>
      <c r="B33" s="86"/>
      <c r="C33" s="86"/>
      <c r="D33" s="8" t="s">
        <v>5</v>
      </c>
      <c r="E33" s="32">
        <f t="shared" si="13"/>
        <v>508674.88922999997</v>
      </c>
      <c r="F33" s="15">
        <f t="shared" si="15"/>
        <v>34904.439469999998</v>
      </c>
      <c r="G33" s="33">
        <f t="shared" ref="G33:L33" si="17">G12+G19+G26</f>
        <v>77543.132109999991</v>
      </c>
      <c r="H33" s="33">
        <f t="shared" si="17"/>
        <v>57789.373210000005</v>
      </c>
      <c r="I33" s="33">
        <f t="shared" si="17"/>
        <v>195555.64444</v>
      </c>
      <c r="J33" s="33">
        <f t="shared" si="17"/>
        <v>28086.5</v>
      </c>
      <c r="K33" s="33">
        <f t="shared" si="17"/>
        <v>16399.400000000001</v>
      </c>
      <c r="L33" s="33">
        <f t="shared" si="17"/>
        <v>98396.4</v>
      </c>
      <c r="M33" s="6"/>
    </row>
    <row r="34" spans="1:13" ht="36.75" customHeight="1" x14ac:dyDescent="0.3">
      <c r="A34" s="107"/>
      <c r="B34" s="86"/>
      <c r="C34" s="86"/>
      <c r="D34" s="12" t="s">
        <v>14</v>
      </c>
      <c r="E34" s="32">
        <f t="shared" si="13"/>
        <v>0</v>
      </c>
      <c r="F34" s="15">
        <f t="shared" si="15"/>
        <v>0</v>
      </c>
      <c r="G34" s="33">
        <f t="shared" ref="G34:L34" si="18">G13+G20+G27</f>
        <v>0</v>
      </c>
      <c r="H34" s="33">
        <f t="shared" si="18"/>
        <v>0</v>
      </c>
      <c r="I34" s="33">
        <f t="shared" si="18"/>
        <v>0</v>
      </c>
      <c r="J34" s="33">
        <f t="shared" si="18"/>
        <v>0</v>
      </c>
      <c r="K34" s="33">
        <f t="shared" si="18"/>
        <v>0</v>
      </c>
      <c r="L34" s="33">
        <f t="shared" si="18"/>
        <v>0</v>
      </c>
      <c r="M34" s="6"/>
    </row>
    <row r="35" spans="1:13" ht="28.5" customHeight="1" x14ac:dyDescent="0.3">
      <c r="A35" s="107"/>
      <c r="B35" s="86"/>
      <c r="C35" s="86"/>
      <c r="D35" s="12" t="s">
        <v>24</v>
      </c>
      <c r="E35" s="32">
        <f t="shared" si="13"/>
        <v>3628.7</v>
      </c>
      <c r="F35" s="15">
        <f t="shared" si="15"/>
        <v>3628.7</v>
      </c>
      <c r="G35" s="33">
        <f t="shared" ref="G35:L35" si="19">G14+G21+G28</f>
        <v>0</v>
      </c>
      <c r="H35" s="33">
        <f t="shared" si="19"/>
        <v>0</v>
      </c>
      <c r="I35" s="33">
        <f t="shared" si="19"/>
        <v>0</v>
      </c>
      <c r="J35" s="33">
        <f t="shared" si="19"/>
        <v>0</v>
      </c>
      <c r="K35" s="33">
        <f t="shared" si="19"/>
        <v>0</v>
      </c>
      <c r="L35" s="33">
        <f t="shared" si="19"/>
        <v>0</v>
      </c>
      <c r="M35" s="6"/>
    </row>
    <row r="36" spans="1:13" ht="28.5" customHeight="1" x14ac:dyDescent="0.3">
      <c r="A36" s="108"/>
      <c r="B36" s="87"/>
      <c r="C36" s="87"/>
      <c r="D36" s="12" t="s">
        <v>12</v>
      </c>
      <c r="E36" s="32">
        <f t="shared" si="13"/>
        <v>1163830.2</v>
      </c>
      <c r="F36" s="15">
        <f t="shared" si="15"/>
        <v>0</v>
      </c>
      <c r="G36" s="33">
        <f t="shared" ref="G36:L36" si="20">G15+G22+G29</f>
        <v>0</v>
      </c>
      <c r="H36" s="33">
        <f t="shared" si="20"/>
        <v>32500</v>
      </c>
      <c r="I36" s="33">
        <f t="shared" si="20"/>
        <v>188500</v>
      </c>
      <c r="J36" s="33">
        <f t="shared" si="20"/>
        <v>112406.6</v>
      </c>
      <c r="K36" s="33">
        <f t="shared" si="20"/>
        <v>109645.6</v>
      </c>
      <c r="L36" s="33">
        <f t="shared" si="20"/>
        <v>720778</v>
      </c>
      <c r="M36" s="6"/>
    </row>
    <row r="37" spans="1:13" ht="28.5" customHeight="1" x14ac:dyDescent="0.3">
      <c r="A37" s="68" t="s">
        <v>35</v>
      </c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70"/>
      <c r="M37" s="6"/>
    </row>
    <row r="38" spans="1:13" ht="28.5" customHeight="1" x14ac:dyDescent="0.3">
      <c r="A38" s="74" t="s">
        <v>30</v>
      </c>
      <c r="B38" s="71" t="s">
        <v>46</v>
      </c>
      <c r="C38" s="65" t="s">
        <v>28</v>
      </c>
      <c r="D38" s="28" t="s">
        <v>3</v>
      </c>
      <c r="E38" s="31">
        <f>SUM(E39:E44)</f>
        <v>607.29</v>
      </c>
      <c r="F38" s="3">
        <f t="shared" ref="F38:L38" si="21">SUM(F39:F44)</f>
        <v>42</v>
      </c>
      <c r="G38" s="31">
        <f t="shared" si="21"/>
        <v>51.39</v>
      </c>
      <c r="H38" s="31">
        <f t="shared" si="21"/>
        <v>51.39</v>
      </c>
      <c r="I38" s="31">
        <f t="shared" si="21"/>
        <v>51.39</v>
      </c>
      <c r="J38" s="31">
        <f t="shared" si="21"/>
        <v>51.39</v>
      </c>
      <c r="K38" s="31">
        <f t="shared" si="21"/>
        <v>51.39</v>
      </c>
      <c r="L38" s="31">
        <f t="shared" si="21"/>
        <v>308.33999999999997</v>
      </c>
      <c r="M38" s="6"/>
    </row>
    <row r="39" spans="1:13" ht="28.5" customHeight="1" x14ac:dyDescent="0.3">
      <c r="A39" s="75"/>
      <c r="B39" s="72"/>
      <c r="C39" s="66"/>
      <c r="D39" s="12" t="s">
        <v>4</v>
      </c>
      <c r="E39" s="32">
        <f>SUM(F39:L39)</f>
        <v>0</v>
      </c>
      <c r="F39" s="15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6"/>
    </row>
    <row r="40" spans="1:13" ht="28.5" customHeight="1" x14ac:dyDescent="0.3">
      <c r="A40" s="75"/>
      <c r="B40" s="72"/>
      <c r="C40" s="66"/>
      <c r="D40" s="12" t="s">
        <v>9</v>
      </c>
      <c r="E40" s="32">
        <f t="shared" ref="E40:E44" si="22">SUM(F40:L40)</f>
        <v>0</v>
      </c>
      <c r="F40" s="15">
        <v>0</v>
      </c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3">
        <v>0</v>
      </c>
      <c r="M40" s="6"/>
    </row>
    <row r="41" spans="1:13" ht="28.5" customHeight="1" x14ac:dyDescent="0.3">
      <c r="A41" s="75"/>
      <c r="B41" s="72"/>
      <c r="C41" s="66"/>
      <c r="D41" s="8" t="s">
        <v>5</v>
      </c>
      <c r="E41" s="32">
        <f t="shared" si="22"/>
        <v>607.29</v>
      </c>
      <c r="F41" s="15">
        <v>42</v>
      </c>
      <c r="G41" s="33">
        <f>27.84+23.55</f>
        <v>51.39</v>
      </c>
      <c r="H41" s="33">
        <f t="shared" ref="H41:I41" si="23">27.84+23.55</f>
        <v>51.39</v>
      </c>
      <c r="I41" s="33">
        <f t="shared" si="23"/>
        <v>51.39</v>
      </c>
      <c r="J41" s="33">
        <v>51.39</v>
      </c>
      <c r="K41" s="33">
        <v>51.39</v>
      </c>
      <c r="L41" s="33">
        <v>308.33999999999997</v>
      </c>
      <c r="M41" s="6"/>
    </row>
    <row r="42" spans="1:13" ht="44.25" customHeight="1" x14ac:dyDescent="0.3">
      <c r="A42" s="75"/>
      <c r="B42" s="72"/>
      <c r="C42" s="66"/>
      <c r="D42" s="12" t="s">
        <v>14</v>
      </c>
      <c r="E42" s="32">
        <f t="shared" si="22"/>
        <v>0</v>
      </c>
      <c r="F42" s="15">
        <v>0</v>
      </c>
      <c r="G42" s="3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6"/>
    </row>
    <row r="43" spans="1:13" ht="28.5" customHeight="1" x14ac:dyDescent="0.3">
      <c r="A43" s="75"/>
      <c r="B43" s="72"/>
      <c r="C43" s="66"/>
      <c r="D43" s="12" t="s">
        <v>24</v>
      </c>
      <c r="E43" s="32">
        <f t="shared" si="22"/>
        <v>0</v>
      </c>
      <c r="F43" s="15">
        <v>0</v>
      </c>
      <c r="G43" s="33">
        <v>0</v>
      </c>
      <c r="H43" s="33">
        <v>0</v>
      </c>
      <c r="I43" s="33">
        <v>0</v>
      </c>
      <c r="J43" s="33">
        <v>0</v>
      </c>
      <c r="K43" s="33">
        <v>0</v>
      </c>
      <c r="L43" s="33">
        <v>0</v>
      </c>
      <c r="M43" s="6"/>
    </row>
    <row r="44" spans="1:13" ht="42" customHeight="1" x14ac:dyDescent="0.3">
      <c r="A44" s="76"/>
      <c r="B44" s="73"/>
      <c r="C44" s="67"/>
      <c r="D44" s="12" t="s">
        <v>12</v>
      </c>
      <c r="E44" s="32">
        <f t="shared" si="22"/>
        <v>0</v>
      </c>
      <c r="F44" s="15">
        <v>0</v>
      </c>
      <c r="G44" s="33">
        <v>0</v>
      </c>
      <c r="H44" s="33">
        <v>0</v>
      </c>
      <c r="I44" s="33">
        <v>0</v>
      </c>
      <c r="J44" s="33">
        <v>0</v>
      </c>
      <c r="K44" s="33">
        <v>0</v>
      </c>
      <c r="L44" s="33">
        <v>0</v>
      </c>
      <c r="M44" s="6"/>
    </row>
    <row r="45" spans="1:13" ht="28.5" customHeight="1" x14ac:dyDescent="0.3">
      <c r="A45" s="90" t="s">
        <v>29</v>
      </c>
      <c r="B45" s="71" t="s">
        <v>47</v>
      </c>
      <c r="C45" s="65" t="s">
        <v>28</v>
      </c>
      <c r="D45" s="28" t="s">
        <v>3</v>
      </c>
      <c r="E45" s="31">
        <f>E46+E47+E48+E49+E51</f>
        <v>2845.6779999999999</v>
      </c>
      <c r="F45" s="3">
        <f t="shared" ref="F45:L45" si="24">F46+F47+F48+F49+F51</f>
        <v>845.678</v>
      </c>
      <c r="G45" s="32">
        <f t="shared" si="24"/>
        <v>0</v>
      </c>
      <c r="H45" s="32">
        <f t="shared" si="24"/>
        <v>0</v>
      </c>
      <c r="I45" s="32">
        <f t="shared" si="24"/>
        <v>0</v>
      </c>
      <c r="J45" s="32">
        <f t="shared" si="24"/>
        <v>0</v>
      </c>
      <c r="K45" s="32">
        <f t="shared" si="24"/>
        <v>0</v>
      </c>
      <c r="L45" s="31">
        <f t="shared" si="24"/>
        <v>2000</v>
      </c>
      <c r="M45" s="6"/>
    </row>
    <row r="46" spans="1:13" ht="28.5" customHeight="1" x14ac:dyDescent="0.3">
      <c r="A46" s="75"/>
      <c r="B46" s="72"/>
      <c r="C46" s="66"/>
      <c r="D46" s="12" t="s">
        <v>4</v>
      </c>
      <c r="E46" s="32">
        <f>SUM(F46:L46)</f>
        <v>0</v>
      </c>
      <c r="F46" s="21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6"/>
    </row>
    <row r="47" spans="1:13" ht="28.5" customHeight="1" x14ac:dyDescent="0.3">
      <c r="A47" s="75"/>
      <c r="B47" s="72"/>
      <c r="C47" s="66"/>
      <c r="D47" s="12" t="s">
        <v>9</v>
      </c>
      <c r="E47" s="32">
        <f t="shared" ref="E47:E51" si="25">SUM(F47:L47)</f>
        <v>0</v>
      </c>
      <c r="F47" s="21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6"/>
    </row>
    <row r="48" spans="1:13" ht="28.5" customHeight="1" x14ac:dyDescent="0.3">
      <c r="A48" s="75"/>
      <c r="B48" s="72"/>
      <c r="C48" s="66"/>
      <c r="D48" s="8" t="s">
        <v>5</v>
      </c>
      <c r="E48" s="32">
        <f t="shared" si="25"/>
        <v>0</v>
      </c>
      <c r="F48" s="21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6"/>
    </row>
    <row r="49" spans="1:14" ht="48" customHeight="1" x14ac:dyDescent="0.3">
      <c r="A49" s="75"/>
      <c r="B49" s="72"/>
      <c r="C49" s="66"/>
      <c r="D49" s="12" t="s">
        <v>14</v>
      </c>
      <c r="E49" s="32">
        <f t="shared" si="25"/>
        <v>0</v>
      </c>
      <c r="F49" s="21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6"/>
    </row>
    <row r="50" spans="1:14" ht="28.5" customHeight="1" x14ac:dyDescent="0.3">
      <c r="A50" s="75"/>
      <c r="B50" s="72"/>
      <c r="C50" s="66"/>
      <c r="D50" s="12" t="s">
        <v>24</v>
      </c>
      <c r="E50" s="32">
        <f t="shared" si="25"/>
        <v>0</v>
      </c>
      <c r="F50" s="21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6"/>
    </row>
    <row r="51" spans="1:14" ht="28.5" customHeight="1" x14ac:dyDescent="0.3">
      <c r="A51" s="76"/>
      <c r="B51" s="73"/>
      <c r="C51" s="67"/>
      <c r="D51" s="12" t="s">
        <v>12</v>
      </c>
      <c r="E51" s="32">
        <f t="shared" si="25"/>
        <v>2845.6779999999999</v>
      </c>
      <c r="F51" s="21">
        <f>1800-954.322</f>
        <v>845.678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2000</v>
      </c>
      <c r="M51" s="6"/>
    </row>
    <row r="52" spans="1:14" ht="27.75" customHeight="1" x14ac:dyDescent="0.3">
      <c r="A52" s="103"/>
      <c r="B52" s="65" t="s">
        <v>48</v>
      </c>
      <c r="C52" s="91"/>
      <c r="D52" s="28" t="s">
        <v>3</v>
      </c>
      <c r="E52" s="31">
        <f>SUM(F52:L52)</f>
        <v>3452.9680000000003</v>
      </c>
      <c r="F52" s="5">
        <f>SUM(F53,F54,F55,F56,F58)</f>
        <v>887.678</v>
      </c>
      <c r="G52" s="43">
        <f>SUM(G53,G54,G55,G56,G58)</f>
        <v>51.39</v>
      </c>
      <c r="H52" s="43">
        <f t="shared" ref="H52:L52" si="26">SUM(H53,H54,H55,H56,H58)</f>
        <v>51.39</v>
      </c>
      <c r="I52" s="43">
        <f t="shared" si="26"/>
        <v>51.39</v>
      </c>
      <c r="J52" s="43">
        <f t="shared" si="26"/>
        <v>51.39</v>
      </c>
      <c r="K52" s="43">
        <f t="shared" si="26"/>
        <v>51.39</v>
      </c>
      <c r="L52" s="43">
        <f t="shared" si="26"/>
        <v>2308.34</v>
      </c>
      <c r="M52" s="6"/>
    </row>
    <row r="53" spans="1:14" ht="26.25" customHeight="1" x14ac:dyDescent="0.3">
      <c r="A53" s="104"/>
      <c r="B53" s="66"/>
      <c r="C53" s="92"/>
      <c r="D53" s="12" t="s">
        <v>4</v>
      </c>
      <c r="E53" s="31">
        <f t="shared" ref="E53:E58" si="27">SUM(F53:L53)</f>
        <v>0</v>
      </c>
      <c r="F53" s="5">
        <f t="shared" ref="F53:F58" si="28">SUM(F39,F46)</f>
        <v>0</v>
      </c>
      <c r="G53" s="43">
        <f t="shared" ref="G53:L53" si="29">SUM(G39,G46)</f>
        <v>0</v>
      </c>
      <c r="H53" s="43">
        <f t="shared" si="29"/>
        <v>0</v>
      </c>
      <c r="I53" s="43">
        <f t="shared" si="29"/>
        <v>0</v>
      </c>
      <c r="J53" s="43">
        <f t="shared" si="29"/>
        <v>0</v>
      </c>
      <c r="K53" s="43">
        <f t="shared" si="29"/>
        <v>0</v>
      </c>
      <c r="L53" s="43">
        <f t="shared" si="29"/>
        <v>0</v>
      </c>
      <c r="M53" s="6"/>
    </row>
    <row r="54" spans="1:14" x14ac:dyDescent="0.3">
      <c r="A54" s="104"/>
      <c r="B54" s="66"/>
      <c r="C54" s="92"/>
      <c r="D54" s="12" t="s">
        <v>9</v>
      </c>
      <c r="E54" s="31">
        <f t="shared" si="27"/>
        <v>0</v>
      </c>
      <c r="F54" s="5">
        <f t="shared" si="28"/>
        <v>0</v>
      </c>
      <c r="G54" s="43">
        <f t="shared" ref="G54:L54" si="30">SUM(G40,G47)</f>
        <v>0</v>
      </c>
      <c r="H54" s="43">
        <f t="shared" si="30"/>
        <v>0</v>
      </c>
      <c r="I54" s="43">
        <f t="shared" si="30"/>
        <v>0</v>
      </c>
      <c r="J54" s="43">
        <f t="shared" si="30"/>
        <v>0</v>
      </c>
      <c r="K54" s="43">
        <f t="shared" si="30"/>
        <v>0</v>
      </c>
      <c r="L54" s="43">
        <f t="shared" si="30"/>
        <v>0</v>
      </c>
      <c r="M54" s="6"/>
    </row>
    <row r="55" spans="1:14" ht="24.75" customHeight="1" x14ac:dyDescent="0.3">
      <c r="A55" s="104"/>
      <c r="B55" s="66"/>
      <c r="C55" s="92"/>
      <c r="D55" s="8" t="s">
        <v>5</v>
      </c>
      <c r="E55" s="32">
        <f t="shared" si="27"/>
        <v>607.29</v>
      </c>
      <c r="F55" s="15">
        <f t="shared" si="28"/>
        <v>42</v>
      </c>
      <c r="G55" s="33">
        <f t="shared" ref="G55:L55" si="31">SUM(G41,G48)</f>
        <v>51.39</v>
      </c>
      <c r="H55" s="33">
        <f t="shared" si="31"/>
        <v>51.39</v>
      </c>
      <c r="I55" s="33">
        <f t="shared" si="31"/>
        <v>51.39</v>
      </c>
      <c r="J55" s="33">
        <f t="shared" si="31"/>
        <v>51.39</v>
      </c>
      <c r="K55" s="33">
        <f t="shared" si="31"/>
        <v>51.39</v>
      </c>
      <c r="L55" s="33">
        <f t="shared" si="31"/>
        <v>308.33999999999997</v>
      </c>
      <c r="M55" s="6"/>
    </row>
    <row r="56" spans="1:14" ht="37.5" customHeight="1" x14ac:dyDescent="0.3">
      <c r="A56" s="104"/>
      <c r="B56" s="66"/>
      <c r="C56" s="92"/>
      <c r="D56" s="12" t="s">
        <v>14</v>
      </c>
      <c r="E56" s="32">
        <f t="shared" si="27"/>
        <v>0</v>
      </c>
      <c r="F56" s="15">
        <f t="shared" si="28"/>
        <v>0</v>
      </c>
      <c r="G56" s="33">
        <f t="shared" ref="G56:L56" si="32">SUM(G42,G49)</f>
        <v>0</v>
      </c>
      <c r="H56" s="33">
        <f t="shared" si="32"/>
        <v>0</v>
      </c>
      <c r="I56" s="33">
        <f t="shared" si="32"/>
        <v>0</v>
      </c>
      <c r="J56" s="33">
        <f t="shared" si="32"/>
        <v>0</v>
      </c>
      <c r="K56" s="33">
        <f t="shared" si="32"/>
        <v>0</v>
      </c>
      <c r="L56" s="33">
        <f t="shared" si="32"/>
        <v>0</v>
      </c>
      <c r="M56" s="6"/>
    </row>
    <row r="57" spans="1:14" ht="20.25" customHeight="1" x14ac:dyDescent="0.3">
      <c r="A57" s="104"/>
      <c r="B57" s="66"/>
      <c r="C57" s="92"/>
      <c r="D57" s="12" t="s">
        <v>24</v>
      </c>
      <c r="E57" s="32">
        <f t="shared" si="27"/>
        <v>0</v>
      </c>
      <c r="F57" s="15">
        <f t="shared" si="28"/>
        <v>0</v>
      </c>
      <c r="G57" s="33">
        <f t="shared" ref="G57:L57" si="33">SUM(G43,G50)</f>
        <v>0</v>
      </c>
      <c r="H57" s="33">
        <f t="shared" si="33"/>
        <v>0</v>
      </c>
      <c r="I57" s="33">
        <f t="shared" si="33"/>
        <v>0</v>
      </c>
      <c r="J57" s="33">
        <f t="shared" si="33"/>
        <v>0</v>
      </c>
      <c r="K57" s="33">
        <f t="shared" si="33"/>
        <v>0</v>
      </c>
      <c r="L57" s="33">
        <f t="shared" si="33"/>
        <v>0</v>
      </c>
      <c r="M57" s="6"/>
    </row>
    <row r="58" spans="1:14" ht="22.5" customHeight="1" x14ac:dyDescent="0.3">
      <c r="A58" s="105"/>
      <c r="B58" s="67"/>
      <c r="C58" s="93"/>
      <c r="D58" s="12" t="s">
        <v>12</v>
      </c>
      <c r="E58" s="32">
        <f t="shared" si="27"/>
        <v>2845.6779999999999</v>
      </c>
      <c r="F58" s="15">
        <f t="shared" si="28"/>
        <v>845.678</v>
      </c>
      <c r="G58" s="33">
        <f t="shared" ref="G58:L58" si="34">SUM(G44,G51)</f>
        <v>0</v>
      </c>
      <c r="H58" s="33">
        <f t="shared" si="34"/>
        <v>0</v>
      </c>
      <c r="I58" s="33">
        <f t="shared" si="34"/>
        <v>0</v>
      </c>
      <c r="J58" s="33">
        <f t="shared" si="34"/>
        <v>0</v>
      </c>
      <c r="K58" s="33">
        <f t="shared" si="34"/>
        <v>0</v>
      </c>
      <c r="L58" s="33">
        <f t="shared" si="34"/>
        <v>2000</v>
      </c>
      <c r="M58" s="6"/>
    </row>
    <row r="59" spans="1:14" ht="33" customHeight="1" x14ac:dyDescent="0.3">
      <c r="A59" s="58" t="s">
        <v>10</v>
      </c>
      <c r="B59" s="58"/>
      <c r="C59" s="58"/>
      <c r="D59" s="16" t="s">
        <v>3</v>
      </c>
      <c r="E59" s="31">
        <f>SUM(F59:L59)</f>
        <v>2508834.8572300002</v>
      </c>
      <c r="F59" s="4">
        <f>SUM(F60,F61,F62,F63,F65)</f>
        <v>83441.117469999968</v>
      </c>
      <c r="G59" s="48">
        <f t="shared" ref="G59:L59" si="35">SUM(G60,G61,G62,G63,G65)</f>
        <v>480232.32210999995</v>
      </c>
      <c r="H59" s="48">
        <f t="shared" si="35"/>
        <v>289248.46321000002</v>
      </c>
      <c r="I59" s="48">
        <f t="shared" si="35"/>
        <v>567789.33444000001</v>
      </c>
      <c r="J59" s="48">
        <f t="shared" si="35"/>
        <v>140544.49</v>
      </c>
      <c r="K59" s="48">
        <f t="shared" si="35"/>
        <v>126096.39000000001</v>
      </c>
      <c r="L59" s="48">
        <f t="shared" si="35"/>
        <v>821482.74</v>
      </c>
      <c r="M59" s="6"/>
      <c r="N59" s="6"/>
    </row>
    <row r="60" spans="1:14" ht="29.25" customHeight="1" x14ac:dyDescent="0.3">
      <c r="A60" s="58"/>
      <c r="B60" s="58"/>
      <c r="C60" s="58"/>
      <c r="D60" s="16" t="s">
        <v>4</v>
      </c>
      <c r="E60" s="31">
        <f t="shared" ref="E60:E65" si="36">SUM(F60:L60)</f>
        <v>0</v>
      </c>
      <c r="F60" s="22">
        <f>F31+F53</f>
        <v>0</v>
      </c>
      <c r="G60" s="49">
        <f t="shared" ref="G60:L60" si="37">G31+G53</f>
        <v>0</v>
      </c>
      <c r="H60" s="49">
        <f t="shared" si="37"/>
        <v>0</v>
      </c>
      <c r="I60" s="49">
        <f t="shared" si="37"/>
        <v>0</v>
      </c>
      <c r="J60" s="49">
        <f t="shared" si="37"/>
        <v>0</v>
      </c>
      <c r="K60" s="49">
        <f t="shared" si="37"/>
        <v>0</v>
      </c>
      <c r="L60" s="49">
        <f t="shared" si="37"/>
        <v>0</v>
      </c>
      <c r="M60" s="6"/>
    </row>
    <row r="61" spans="1:14" ht="37.5" x14ac:dyDescent="0.3">
      <c r="A61" s="58"/>
      <c r="B61" s="58"/>
      <c r="C61" s="58"/>
      <c r="D61" s="16" t="s">
        <v>9</v>
      </c>
      <c r="E61" s="31">
        <f t="shared" si="36"/>
        <v>832876.8</v>
      </c>
      <c r="F61" s="22">
        <f t="shared" ref="F61:L65" si="38">F32+F54</f>
        <v>47648.999999999971</v>
      </c>
      <c r="G61" s="49">
        <f t="shared" si="38"/>
        <v>402637.8</v>
      </c>
      <c r="H61" s="49">
        <f t="shared" si="38"/>
        <v>198907.7</v>
      </c>
      <c r="I61" s="49">
        <f t="shared" si="38"/>
        <v>183682.3</v>
      </c>
      <c r="J61" s="49">
        <f t="shared" si="38"/>
        <v>0</v>
      </c>
      <c r="K61" s="49">
        <f t="shared" si="38"/>
        <v>0</v>
      </c>
      <c r="L61" s="49">
        <f t="shared" si="38"/>
        <v>0</v>
      </c>
      <c r="M61" s="6"/>
    </row>
    <row r="62" spans="1:14" ht="27" customHeight="1" x14ac:dyDescent="0.3">
      <c r="A62" s="58"/>
      <c r="B62" s="58"/>
      <c r="C62" s="58"/>
      <c r="D62" s="16" t="s">
        <v>5</v>
      </c>
      <c r="E62" s="31">
        <f t="shared" si="36"/>
        <v>509282.17923000001</v>
      </c>
      <c r="F62" s="22">
        <f t="shared" si="38"/>
        <v>34946.439469999998</v>
      </c>
      <c r="G62" s="49">
        <f t="shared" si="38"/>
        <v>77594.522109999991</v>
      </c>
      <c r="H62" s="49">
        <f t="shared" si="38"/>
        <v>57840.763210000005</v>
      </c>
      <c r="I62" s="49">
        <f t="shared" si="38"/>
        <v>195607.03444000002</v>
      </c>
      <c r="J62" s="49">
        <f t="shared" si="38"/>
        <v>28137.89</v>
      </c>
      <c r="K62" s="49">
        <f t="shared" si="38"/>
        <v>16450.79</v>
      </c>
      <c r="L62" s="49">
        <f t="shared" si="38"/>
        <v>98704.739999999991</v>
      </c>
      <c r="M62" s="6"/>
    </row>
    <row r="63" spans="1:14" ht="42" customHeight="1" x14ac:dyDescent="0.3">
      <c r="A63" s="58"/>
      <c r="B63" s="58"/>
      <c r="C63" s="58"/>
      <c r="D63" s="16" t="s">
        <v>6</v>
      </c>
      <c r="E63" s="31">
        <f t="shared" si="36"/>
        <v>0</v>
      </c>
      <c r="F63" s="22">
        <f t="shared" si="38"/>
        <v>0</v>
      </c>
      <c r="G63" s="49">
        <f t="shared" si="38"/>
        <v>0</v>
      </c>
      <c r="H63" s="49">
        <f t="shared" si="38"/>
        <v>0</v>
      </c>
      <c r="I63" s="49">
        <f t="shared" si="38"/>
        <v>0</v>
      </c>
      <c r="J63" s="49">
        <f t="shared" si="38"/>
        <v>0</v>
      </c>
      <c r="K63" s="49">
        <f t="shared" si="38"/>
        <v>0</v>
      </c>
      <c r="L63" s="49">
        <f t="shared" si="38"/>
        <v>0</v>
      </c>
      <c r="M63" s="6"/>
    </row>
    <row r="64" spans="1:14" ht="30" customHeight="1" x14ac:dyDescent="0.3">
      <c r="A64" s="58"/>
      <c r="B64" s="58"/>
      <c r="C64" s="58"/>
      <c r="D64" s="16" t="s">
        <v>24</v>
      </c>
      <c r="E64" s="31">
        <f t="shared" si="36"/>
        <v>3628.7</v>
      </c>
      <c r="F64" s="22">
        <f t="shared" si="38"/>
        <v>3628.7</v>
      </c>
      <c r="G64" s="49">
        <f t="shared" si="38"/>
        <v>0</v>
      </c>
      <c r="H64" s="49">
        <f t="shared" si="38"/>
        <v>0</v>
      </c>
      <c r="I64" s="49">
        <f t="shared" si="38"/>
        <v>0</v>
      </c>
      <c r="J64" s="49">
        <f t="shared" si="38"/>
        <v>0</v>
      </c>
      <c r="K64" s="49">
        <f t="shared" si="38"/>
        <v>0</v>
      </c>
      <c r="L64" s="49">
        <f t="shared" si="38"/>
        <v>0</v>
      </c>
      <c r="M64" s="6"/>
    </row>
    <row r="65" spans="1:14" ht="28.5" customHeight="1" x14ac:dyDescent="0.3">
      <c r="A65" s="58"/>
      <c r="B65" s="58"/>
      <c r="C65" s="58"/>
      <c r="D65" s="16" t="s">
        <v>12</v>
      </c>
      <c r="E65" s="31">
        <f t="shared" si="36"/>
        <v>1166675.878</v>
      </c>
      <c r="F65" s="22">
        <f t="shared" si="38"/>
        <v>845.678</v>
      </c>
      <c r="G65" s="49">
        <f t="shared" si="38"/>
        <v>0</v>
      </c>
      <c r="H65" s="49">
        <f t="shared" si="38"/>
        <v>32500</v>
      </c>
      <c r="I65" s="49">
        <f t="shared" si="38"/>
        <v>188500</v>
      </c>
      <c r="J65" s="49">
        <f t="shared" si="38"/>
        <v>112406.6</v>
      </c>
      <c r="K65" s="49">
        <f t="shared" si="38"/>
        <v>109645.6</v>
      </c>
      <c r="L65" s="49">
        <f t="shared" si="38"/>
        <v>722778</v>
      </c>
      <c r="M65" s="6"/>
    </row>
    <row r="66" spans="1:14" x14ac:dyDescent="0.3">
      <c r="A66" s="14"/>
      <c r="B66" s="7" t="s">
        <v>15</v>
      </c>
      <c r="C66" s="7"/>
      <c r="D66" s="13"/>
      <c r="E66" s="48"/>
      <c r="F66" s="23"/>
      <c r="G66" s="50"/>
      <c r="H66" s="50"/>
      <c r="I66" s="51"/>
      <c r="J66" s="51"/>
      <c r="K66" s="51"/>
      <c r="L66" s="51"/>
      <c r="M66" s="6"/>
      <c r="N66" s="6"/>
    </row>
    <row r="67" spans="1:14" x14ac:dyDescent="0.3">
      <c r="A67" s="57" t="s">
        <v>33</v>
      </c>
      <c r="B67" s="58"/>
      <c r="C67" s="58"/>
      <c r="D67" s="16" t="s">
        <v>3</v>
      </c>
      <c r="E67" s="31">
        <f>E68+E69+E70+E71+E73</f>
        <v>0</v>
      </c>
      <c r="F67" s="3">
        <f t="shared" ref="F67:L67" si="39">F68+F69+F70+F71+F73</f>
        <v>0</v>
      </c>
      <c r="G67" s="31">
        <f t="shared" si="39"/>
        <v>0</v>
      </c>
      <c r="H67" s="31">
        <f t="shared" si="39"/>
        <v>0</v>
      </c>
      <c r="I67" s="31">
        <f t="shared" si="39"/>
        <v>0</v>
      </c>
      <c r="J67" s="31">
        <f t="shared" si="39"/>
        <v>0</v>
      </c>
      <c r="K67" s="31">
        <f t="shared" si="39"/>
        <v>0</v>
      </c>
      <c r="L67" s="31">
        <f t="shared" si="39"/>
        <v>0</v>
      </c>
      <c r="M67" s="6"/>
    </row>
    <row r="68" spans="1:14" x14ac:dyDescent="0.3">
      <c r="A68" s="58"/>
      <c r="B68" s="58"/>
      <c r="C68" s="58"/>
      <c r="D68" s="13" t="s">
        <v>4</v>
      </c>
      <c r="E68" s="32">
        <f t="shared" ref="E68:E73" si="40">SUM(F68:L68)</f>
        <v>0</v>
      </c>
      <c r="F68" s="23">
        <v>0</v>
      </c>
      <c r="G68" s="50">
        <v>0</v>
      </c>
      <c r="H68" s="50">
        <v>0</v>
      </c>
      <c r="I68" s="50">
        <v>0</v>
      </c>
      <c r="J68" s="50">
        <v>0</v>
      </c>
      <c r="K68" s="50">
        <v>0</v>
      </c>
      <c r="L68" s="50">
        <v>0</v>
      </c>
      <c r="M68" s="6"/>
    </row>
    <row r="69" spans="1:14" x14ac:dyDescent="0.3">
      <c r="A69" s="58"/>
      <c r="B69" s="58"/>
      <c r="C69" s="58"/>
      <c r="D69" s="13" t="s">
        <v>9</v>
      </c>
      <c r="E69" s="32">
        <f t="shared" si="40"/>
        <v>0</v>
      </c>
      <c r="F69" s="23">
        <v>0</v>
      </c>
      <c r="G69" s="50">
        <v>0</v>
      </c>
      <c r="H69" s="50">
        <v>0</v>
      </c>
      <c r="I69" s="50">
        <v>0</v>
      </c>
      <c r="J69" s="50">
        <v>0</v>
      </c>
      <c r="K69" s="50">
        <v>0</v>
      </c>
      <c r="L69" s="50">
        <v>0</v>
      </c>
      <c r="M69" s="6"/>
    </row>
    <row r="70" spans="1:14" x14ac:dyDescent="0.3">
      <c r="A70" s="58"/>
      <c r="B70" s="58"/>
      <c r="C70" s="58"/>
      <c r="D70" s="13" t="s">
        <v>5</v>
      </c>
      <c r="E70" s="32">
        <f t="shared" si="40"/>
        <v>0</v>
      </c>
      <c r="F70" s="23">
        <v>0</v>
      </c>
      <c r="G70" s="50">
        <v>0</v>
      </c>
      <c r="H70" s="50">
        <v>0</v>
      </c>
      <c r="I70" s="50">
        <v>0</v>
      </c>
      <c r="J70" s="50">
        <v>0</v>
      </c>
      <c r="K70" s="50">
        <v>0</v>
      </c>
      <c r="L70" s="50">
        <v>0</v>
      </c>
      <c r="M70" s="6"/>
    </row>
    <row r="71" spans="1:14" ht="37.5" x14ac:dyDescent="0.3">
      <c r="A71" s="58"/>
      <c r="B71" s="58"/>
      <c r="C71" s="58"/>
      <c r="D71" s="13" t="s">
        <v>6</v>
      </c>
      <c r="E71" s="32">
        <f t="shared" si="40"/>
        <v>0</v>
      </c>
      <c r="F71" s="23">
        <v>0</v>
      </c>
      <c r="G71" s="50">
        <v>0</v>
      </c>
      <c r="H71" s="50">
        <v>0</v>
      </c>
      <c r="I71" s="50">
        <v>0</v>
      </c>
      <c r="J71" s="50">
        <v>0</v>
      </c>
      <c r="K71" s="50">
        <v>0</v>
      </c>
      <c r="L71" s="50">
        <v>0</v>
      </c>
      <c r="M71" s="6"/>
    </row>
    <row r="72" spans="1:14" x14ac:dyDescent="0.3">
      <c r="A72" s="58"/>
      <c r="B72" s="58"/>
      <c r="C72" s="58"/>
      <c r="D72" s="13" t="s">
        <v>24</v>
      </c>
      <c r="E72" s="32">
        <f t="shared" si="40"/>
        <v>0</v>
      </c>
      <c r="F72" s="23">
        <v>0</v>
      </c>
      <c r="G72" s="50">
        <v>0</v>
      </c>
      <c r="H72" s="50">
        <v>0</v>
      </c>
      <c r="I72" s="50">
        <v>0</v>
      </c>
      <c r="J72" s="50">
        <v>0</v>
      </c>
      <c r="K72" s="50">
        <v>0</v>
      </c>
      <c r="L72" s="50">
        <v>0</v>
      </c>
      <c r="M72" s="6"/>
    </row>
    <row r="73" spans="1:14" ht="24.75" customHeight="1" x14ac:dyDescent="0.3">
      <c r="A73" s="58"/>
      <c r="B73" s="58"/>
      <c r="C73" s="58"/>
      <c r="D73" s="13" t="s">
        <v>12</v>
      </c>
      <c r="E73" s="32">
        <f t="shared" si="40"/>
        <v>0</v>
      </c>
      <c r="F73" s="23">
        <v>0</v>
      </c>
      <c r="G73" s="50">
        <v>0</v>
      </c>
      <c r="H73" s="50">
        <v>0</v>
      </c>
      <c r="I73" s="50">
        <v>0</v>
      </c>
      <c r="J73" s="50">
        <v>0</v>
      </c>
      <c r="K73" s="50">
        <v>0</v>
      </c>
      <c r="L73" s="50">
        <v>0</v>
      </c>
      <c r="M73" s="6"/>
    </row>
    <row r="74" spans="1:14" x14ac:dyDescent="0.3">
      <c r="A74" s="57" t="s">
        <v>16</v>
      </c>
      <c r="B74" s="58"/>
      <c r="C74" s="58"/>
      <c r="D74" s="16" t="s">
        <v>3</v>
      </c>
      <c r="E74" s="31">
        <f>E75+E76+E77+E78+E80</f>
        <v>2508834.8572300002</v>
      </c>
      <c r="F74" s="3">
        <f t="shared" ref="F74" si="41">F75+F76+F77+F78+F80</f>
        <v>83441.117469999968</v>
      </c>
      <c r="G74" s="31">
        <f t="shared" ref="G74" si="42">G75+G76+G77+G78+G80</f>
        <v>480232.32210999995</v>
      </c>
      <c r="H74" s="31">
        <f t="shared" ref="H74" si="43">H75+H76+H77+H78+H80</f>
        <v>289248.46321000002</v>
      </c>
      <c r="I74" s="31">
        <f t="shared" ref="I74" si="44">I75+I76+I77+I78+I80</f>
        <v>567789.33444000001</v>
      </c>
      <c r="J74" s="31">
        <f t="shared" ref="J74" si="45">J75+J76+J77+J78+J80</f>
        <v>140544.49</v>
      </c>
      <c r="K74" s="31">
        <f t="shared" ref="K74" si="46">K75+K76+K77+K78+K80</f>
        <v>126096.39000000001</v>
      </c>
      <c r="L74" s="31">
        <f t="shared" ref="L74" si="47">L75+L76+L77+L78+L80</f>
        <v>821482.74</v>
      </c>
      <c r="M74" s="6"/>
    </row>
    <row r="75" spans="1:14" x14ac:dyDescent="0.3">
      <c r="A75" s="58"/>
      <c r="B75" s="58"/>
      <c r="C75" s="58"/>
      <c r="D75" s="13" t="s">
        <v>4</v>
      </c>
      <c r="E75" s="32">
        <f t="shared" ref="E75:E80" si="48">SUM(F75:L75)</f>
        <v>0</v>
      </c>
      <c r="F75" s="23">
        <f>F60</f>
        <v>0</v>
      </c>
      <c r="G75" s="50">
        <f t="shared" ref="G75:L75" si="49">G60</f>
        <v>0</v>
      </c>
      <c r="H75" s="50">
        <f t="shared" si="49"/>
        <v>0</v>
      </c>
      <c r="I75" s="50">
        <f t="shared" si="49"/>
        <v>0</v>
      </c>
      <c r="J75" s="50">
        <f t="shared" si="49"/>
        <v>0</v>
      </c>
      <c r="K75" s="50">
        <f t="shared" si="49"/>
        <v>0</v>
      </c>
      <c r="L75" s="50">
        <f t="shared" si="49"/>
        <v>0</v>
      </c>
      <c r="M75" s="6"/>
    </row>
    <row r="76" spans="1:14" x14ac:dyDescent="0.3">
      <c r="A76" s="58"/>
      <c r="B76" s="58"/>
      <c r="C76" s="58"/>
      <c r="D76" s="13" t="s">
        <v>9</v>
      </c>
      <c r="E76" s="32">
        <f t="shared" si="48"/>
        <v>832876.8</v>
      </c>
      <c r="F76" s="23">
        <f t="shared" ref="F76:L80" si="50">F61</f>
        <v>47648.999999999971</v>
      </c>
      <c r="G76" s="50">
        <f t="shared" si="50"/>
        <v>402637.8</v>
      </c>
      <c r="H76" s="50">
        <f t="shared" si="50"/>
        <v>198907.7</v>
      </c>
      <c r="I76" s="50">
        <f t="shared" si="50"/>
        <v>183682.3</v>
      </c>
      <c r="J76" s="50">
        <f t="shared" si="50"/>
        <v>0</v>
      </c>
      <c r="K76" s="50">
        <f t="shared" si="50"/>
        <v>0</v>
      </c>
      <c r="L76" s="50">
        <f t="shared" si="50"/>
        <v>0</v>
      </c>
      <c r="M76" s="6"/>
    </row>
    <row r="77" spans="1:14" x14ac:dyDescent="0.3">
      <c r="A77" s="58"/>
      <c r="B77" s="58"/>
      <c r="C77" s="58"/>
      <c r="D77" s="13" t="s">
        <v>5</v>
      </c>
      <c r="E77" s="32">
        <f t="shared" si="48"/>
        <v>509282.17923000001</v>
      </c>
      <c r="F77" s="23">
        <f t="shared" si="50"/>
        <v>34946.439469999998</v>
      </c>
      <c r="G77" s="50">
        <f t="shared" si="50"/>
        <v>77594.522109999991</v>
      </c>
      <c r="H77" s="50">
        <f t="shared" si="50"/>
        <v>57840.763210000005</v>
      </c>
      <c r="I77" s="50">
        <f t="shared" si="50"/>
        <v>195607.03444000002</v>
      </c>
      <c r="J77" s="50">
        <f t="shared" si="50"/>
        <v>28137.89</v>
      </c>
      <c r="K77" s="50">
        <f t="shared" si="50"/>
        <v>16450.79</v>
      </c>
      <c r="L77" s="50">
        <f t="shared" si="50"/>
        <v>98704.739999999991</v>
      </c>
      <c r="M77" s="6"/>
    </row>
    <row r="78" spans="1:14" ht="37.5" x14ac:dyDescent="0.3">
      <c r="A78" s="58"/>
      <c r="B78" s="58"/>
      <c r="C78" s="58"/>
      <c r="D78" s="13" t="s">
        <v>6</v>
      </c>
      <c r="E78" s="32">
        <f t="shared" si="48"/>
        <v>0</v>
      </c>
      <c r="F78" s="23">
        <f t="shared" si="50"/>
        <v>0</v>
      </c>
      <c r="G78" s="50">
        <f t="shared" si="50"/>
        <v>0</v>
      </c>
      <c r="H78" s="50">
        <f t="shared" si="50"/>
        <v>0</v>
      </c>
      <c r="I78" s="50">
        <f t="shared" si="50"/>
        <v>0</v>
      </c>
      <c r="J78" s="50">
        <f t="shared" si="50"/>
        <v>0</v>
      </c>
      <c r="K78" s="50">
        <f t="shared" si="50"/>
        <v>0</v>
      </c>
      <c r="L78" s="50">
        <f t="shared" si="50"/>
        <v>0</v>
      </c>
      <c r="M78" s="6"/>
    </row>
    <row r="79" spans="1:14" x14ac:dyDescent="0.3">
      <c r="A79" s="58"/>
      <c r="B79" s="58"/>
      <c r="C79" s="58"/>
      <c r="D79" s="13" t="s">
        <v>24</v>
      </c>
      <c r="E79" s="32">
        <f t="shared" si="48"/>
        <v>3628.7</v>
      </c>
      <c r="F79" s="23">
        <f t="shared" si="50"/>
        <v>3628.7</v>
      </c>
      <c r="G79" s="50">
        <f t="shared" si="50"/>
        <v>0</v>
      </c>
      <c r="H79" s="50">
        <f t="shared" si="50"/>
        <v>0</v>
      </c>
      <c r="I79" s="50">
        <f t="shared" si="50"/>
        <v>0</v>
      </c>
      <c r="J79" s="50">
        <f t="shared" si="50"/>
        <v>0</v>
      </c>
      <c r="K79" s="50">
        <f t="shared" si="50"/>
        <v>0</v>
      </c>
      <c r="L79" s="50">
        <f t="shared" si="50"/>
        <v>0</v>
      </c>
      <c r="M79" s="6"/>
    </row>
    <row r="80" spans="1:14" ht="24.75" customHeight="1" x14ac:dyDescent="0.3">
      <c r="A80" s="58"/>
      <c r="B80" s="58"/>
      <c r="C80" s="58"/>
      <c r="D80" s="13" t="s">
        <v>12</v>
      </c>
      <c r="E80" s="32">
        <f t="shared" si="48"/>
        <v>1166675.878</v>
      </c>
      <c r="F80" s="23">
        <f t="shared" si="50"/>
        <v>845.678</v>
      </c>
      <c r="G80" s="50">
        <f t="shared" si="50"/>
        <v>0</v>
      </c>
      <c r="H80" s="50">
        <f t="shared" si="50"/>
        <v>32500</v>
      </c>
      <c r="I80" s="50">
        <f t="shared" si="50"/>
        <v>188500</v>
      </c>
      <c r="J80" s="50">
        <f t="shared" si="50"/>
        <v>112406.6</v>
      </c>
      <c r="K80" s="50">
        <f t="shared" si="50"/>
        <v>109645.6</v>
      </c>
      <c r="L80" s="50">
        <f t="shared" si="50"/>
        <v>722778</v>
      </c>
      <c r="M80" s="6"/>
    </row>
    <row r="81" spans="1:14" ht="21.75" customHeight="1" x14ac:dyDescent="0.3">
      <c r="A81" s="19"/>
      <c r="B81" s="18" t="s">
        <v>15</v>
      </c>
      <c r="C81" s="18"/>
      <c r="D81" s="13"/>
      <c r="E81" s="48"/>
      <c r="F81" s="23"/>
      <c r="G81" s="50"/>
      <c r="H81" s="50"/>
      <c r="I81" s="51"/>
      <c r="J81" s="51"/>
      <c r="K81" s="51"/>
      <c r="L81" s="51"/>
      <c r="M81" s="6"/>
    </row>
    <row r="82" spans="1:14" ht="21.75" customHeight="1" x14ac:dyDescent="0.3">
      <c r="A82" s="57" t="s">
        <v>38</v>
      </c>
      <c r="B82" s="58"/>
      <c r="C82" s="58"/>
      <c r="D82" s="16" t="s">
        <v>3</v>
      </c>
      <c r="E82" s="31">
        <f>E83+E84+E85+E86+E88</f>
        <v>1701948.3992500002</v>
      </c>
      <c r="F82" s="3">
        <f t="shared" ref="F82" si="51">F83+F84+F85+F86+F88</f>
        <v>44250.725749999969</v>
      </c>
      <c r="G82" s="31">
        <f t="shared" ref="G82" si="52">G83+G84+G85+G86+G88</f>
        <v>469858.15584999998</v>
      </c>
      <c r="H82" s="31">
        <f t="shared" ref="H82" si="53">H83+H84+H85+H86+H88</f>
        <v>256697.07321</v>
      </c>
      <c r="I82" s="31">
        <f t="shared" ref="I82" si="54">I83+I84+I85+I86+I88</f>
        <v>533237.94443999999</v>
      </c>
      <c r="J82" s="31">
        <f t="shared" ref="J82" si="55">J83+J84+J85+J86+J88</f>
        <v>55217.1</v>
      </c>
      <c r="K82" s="31">
        <f t="shared" ref="K82" si="56">K83+K84+K85+K86+K88</f>
        <v>54569</v>
      </c>
      <c r="L82" s="31">
        <f t="shared" ref="L82" si="57">L83+L84+L85+L86+L88</f>
        <v>288118.40000000002</v>
      </c>
      <c r="M82" s="6"/>
    </row>
    <row r="83" spans="1:14" ht="21.75" customHeight="1" x14ac:dyDescent="0.3">
      <c r="A83" s="58"/>
      <c r="B83" s="58"/>
      <c r="C83" s="58"/>
      <c r="D83" s="13" t="s">
        <v>4</v>
      </c>
      <c r="E83" s="32">
        <f t="shared" ref="E83:E88" si="58">SUM(F83:L83)</f>
        <v>0</v>
      </c>
      <c r="F83" s="23">
        <f>F17</f>
        <v>0</v>
      </c>
      <c r="G83" s="50">
        <f t="shared" ref="G83:L83" si="59">G17</f>
        <v>0</v>
      </c>
      <c r="H83" s="50">
        <f t="shared" si="59"/>
        <v>0</v>
      </c>
      <c r="I83" s="50">
        <f t="shared" si="59"/>
        <v>0</v>
      </c>
      <c r="J83" s="50">
        <f t="shared" si="59"/>
        <v>0</v>
      </c>
      <c r="K83" s="50">
        <f t="shared" si="59"/>
        <v>0</v>
      </c>
      <c r="L83" s="50">
        <f t="shared" si="59"/>
        <v>0</v>
      </c>
      <c r="M83" s="6"/>
    </row>
    <row r="84" spans="1:14" ht="21.75" customHeight="1" x14ac:dyDescent="0.3">
      <c r="A84" s="58"/>
      <c r="B84" s="58"/>
      <c r="C84" s="58"/>
      <c r="D84" s="13" t="s">
        <v>9</v>
      </c>
      <c r="E84" s="32">
        <f t="shared" si="58"/>
        <v>800438.8</v>
      </c>
      <c r="F84" s="23">
        <f t="shared" ref="F84:L88" si="60">F18</f>
        <v>15210.999999999971</v>
      </c>
      <c r="G84" s="50">
        <f t="shared" si="60"/>
        <v>402637.8</v>
      </c>
      <c r="H84" s="50">
        <f t="shared" si="60"/>
        <v>198907.7</v>
      </c>
      <c r="I84" s="50">
        <f t="shared" si="60"/>
        <v>183682.3</v>
      </c>
      <c r="J84" s="50">
        <f t="shared" si="60"/>
        <v>0</v>
      </c>
      <c r="K84" s="50">
        <f t="shared" si="60"/>
        <v>0</v>
      </c>
      <c r="L84" s="50">
        <f t="shared" si="60"/>
        <v>0</v>
      </c>
      <c r="M84" s="6"/>
    </row>
    <row r="85" spans="1:14" ht="21.75" customHeight="1" x14ac:dyDescent="0.3">
      <c r="A85" s="58"/>
      <c r="B85" s="58"/>
      <c r="C85" s="58"/>
      <c r="D85" s="13" t="s">
        <v>5</v>
      </c>
      <c r="E85" s="32">
        <f t="shared" si="58"/>
        <v>492487.39925000002</v>
      </c>
      <c r="F85" s="23">
        <f t="shared" si="60"/>
        <v>29039.725749999994</v>
      </c>
      <c r="G85" s="50">
        <f t="shared" si="60"/>
        <v>67220.355849999993</v>
      </c>
      <c r="H85" s="50">
        <f t="shared" si="60"/>
        <v>57789.373210000005</v>
      </c>
      <c r="I85" s="50">
        <f t="shared" si="60"/>
        <v>195555.64444</v>
      </c>
      <c r="J85" s="50">
        <f t="shared" si="60"/>
        <v>28086.5</v>
      </c>
      <c r="K85" s="50">
        <f t="shared" si="60"/>
        <v>16399.400000000001</v>
      </c>
      <c r="L85" s="50">
        <f t="shared" si="60"/>
        <v>98396.4</v>
      </c>
      <c r="M85" s="6"/>
    </row>
    <row r="86" spans="1:14" ht="48" customHeight="1" x14ac:dyDescent="0.3">
      <c r="A86" s="58"/>
      <c r="B86" s="58"/>
      <c r="C86" s="58"/>
      <c r="D86" s="13" t="s">
        <v>6</v>
      </c>
      <c r="E86" s="32">
        <f t="shared" si="58"/>
        <v>0</v>
      </c>
      <c r="F86" s="23">
        <f t="shared" si="60"/>
        <v>0</v>
      </c>
      <c r="G86" s="50">
        <f t="shared" si="60"/>
        <v>0</v>
      </c>
      <c r="H86" s="50">
        <f t="shared" si="60"/>
        <v>0</v>
      </c>
      <c r="I86" s="50">
        <f t="shared" si="60"/>
        <v>0</v>
      </c>
      <c r="J86" s="50">
        <f t="shared" si="60"/>
        <v>0</v>
      </c>
      <c r="K86" s="50">
        <f t="shared" si="60"/>
        <v>0</v>
      </c>
      <c r="L86" s="50">
        <f t="shared" si="60"/>
        <v>0</v>
      </c>
      <c r="M86" s="6"/>
    </row>
    <row r="87" spans="1:14" ht="21.75" customHeight="1" x14ac:dyDescent="0.3">
      <c r="A87" s="58"/>
      <c r="B87" s="58"/>
      <c r="C87" s="58"/>
      <c r="D87" s="13" t="s">
        <v>24</v>
      </c>
      <c r="E87" s="32">
        <f t="shared" si="58"/>
        <v>0</v>
      </c>
      <c r="F87" s="23">
        <f t="shared" si="60"/>
        <v>0</v>
      </c>
      <c r="G87" s="50">
        <f t="shared" si="60"/>
        <v>0</v>
      </c>
      <c r="H87" s="50">
        <f t="shared" si="60"/>
        <v>0</v>
      </c>
      <c r="I87" s="50">
        <f t="shared" si="60"/>
        <v>0</v>
      </c>
      <c r="J87" s="50">
        <f t="shared" si="60"/>
        <v>0</v>
      </c>
      <c r="K87" s="50">
        <f t="shared" si="60"/>
        <v>0</v>
      </c>
      <c r="L87" s="50">
        <f t="shared" si="60"/>
        <v>0</v>
      </c>
      <c r="M87" s="6"/>
      <c r="N87" s="6"/>
    </row>
    <row r="88" spans="1:14" ht="21.75" customHeight="1" x14ac:dyDescent="0.3">
      <c r="A88" s="58"/>
      <c r="B88" s="58"/>
      <c r="C88" s="58"/>
      <c r="D88" s="13" t="s">
        <v>12</v>
      </c>
      <c r="E88" s="32">
        <f t="shared" si="58"/>
        <v>409022.20000000007</v>
      </c>
      <c r="F88" s="23">
        <f t="shared" si="60"/>
        <v>0</v>
      </c>
      <c r="G88" s="50">
        <f t="shared" si="60"/>
        <v>0</v>
      </c>
      <c r="H88" s="50">
        <f t="shared" si="60"/>
        <v>0</v>
      </c>
      <c r="I88" s="50">
        <f t="shared" si="60"/>
        <v>154000</v>
      </c>
      <c r="J88" s="50">
        <f t="shared" si="60"/>
        <v>27130.6</v>
      </c>
      <c r="K88" s="50">
        <f t="shared" si="60"/>
        <v>38169.599999999999</v>
      </c>
      <c r="L88" s="50">
        <f t="shared" si="60"/>
        <v>189722.00000000003</v>
      </c>
      <c r="M88" s="6"/>
    </row>
    <row r="89" spans="1:14" x14ac:dyDescent="0.3">
      <c r="A89" s="57" t="s">
        <v>51</v>
      </c>
      <c r="B89" s="58"/>
      <c r="C89" s="58"/>
      <c r="D89" s="16" t="s">
        <v>3</v>
      </c>
      <c r="E89" s="31">
        <f>E90+E91+E92+E93+E95</f>
        <v>64000</v>
      </c>
      <c r="F89" s="3">
        <f t="shared" ref="F89" si="61">F90+F91+F92+F93+F95</f>
        <v>0</v>
      </c>
      <c r="G89" s="31">
        <f t="shared" ref="G89" si="62">G90+G91+G92+G93+G95</f>
        <v>0</v>
      </c>
      <c r="H89" s="31">
        <f t="shared" ref="H89" si="63">H90+H91+H92+H93+H95</f>
        <v>0</v>
      </c>
      <c r="I89" s="31">
        <f t="shared" ref="I89" si="64">I90+I91+I92+I93+I95</f>
        <v>0</v>
      </c>
      <c r="J89" s="31">
        <f t="shared" ref="J89" si="65">J90+J91+J92+J93+J95</f>
        <v>16000</v>
      </c>
      <c r="K89" s="31">
        <f t="shared" ref="K89" si="66">K90+K91+K92+K93+K95</f>
        <v>0</v>
      </c>
      <c r="L89" s="31">
        <f t="shared" ref="L89" si="67">L90+L91+L92+L93+L95</f>
        <v>48000</v>
      </c>
    </row>
    <row r="90" spans="1:14" x14ac:dyDescent="0.3">
      <c r="A90" s="58"/>
      <c r="B90" s="58"/>
      <c r="C90" s="58"/>
      <c r="D90" s="13" t="s">
        <v>4</v>
      </c>
      <c r="E90" s="32">
        <f t="shared" ref="E90:E95" si="68">SUM(F90:L90)</f>
        <v>0</v>
      </c>
      <c r="F90" s="23">
        <f>F10</f>
        <v>0</v>
      </c>
      <c r="G90" s="50">
        <f t="shared" ref="G90:L90" si="69">G10</f>
        <v>0</v>
      </c>
      <c r="H90" s="50">
        <f t="shared" si="69"/>
        <v>0</v>
      </c>
      <c r="I90" s="50">
        <f t="shared" si="69"/>
        <v>0</v>
      </c>
      <c r="J90" s="50">
        <f t="shared" si="69"/>
        <v>0</v>
      </c>
      <c r="K90" s="50">
        <f t="shared" si="69"/>
        <v>0</v>
      </c>
      <c r="L90" s="50">
        <f t="shared" si="69"/>
        <v>0</v>
      </c>
    </row>
    <row r="91" spans="1:14" x14ac:dyDescent="0.3">
      <c r="A91" s="58"/>
      <c r="B91" s="58"/>
      <c r="C91" s="58"/>
      <c r="D91" s="13" t="s">
        <v>9</v>
      </c>
      <c r="E91" s="32">
        <f t="shared" si="68"/>
        <v>0</v>
      </c>
      <c r="F91" s="23">
        <f t="shared" ref="F91:L94" si="70">F11</f>
        <v>0</v>
      </c>
      <c r="G91" s="50">
        <f t="shared" si="70"/>
        <v>0</v>
      </c>
      <c r="H91" s="50">
        <f t="shared" si="70"/>
        <v>0</v>
      </c>
      <c r="I91" s="50">
        <f t="shared" si="70"/>
        <v>0</v>
      </c>
      <c r="J91" s="50">
        <f t="shared" si="70"/>
        <v>0</v>
      </c>
      <c r="K91" s="50">
        <f t="shared" si="70"/>
        <v>0</v>
      </c>
      <c r="L91" s="50">
        <f t="shared" si="70"/>
        <v>0</v>
      </c>
    </row>
    <row r="92" spans="1:14" x14ac:dyDescent="0.3">
      <c r="A92" s="58"/>
      <c r="B92" s="58"/>
      <c r="C92" s="58"/>
      <c r="D92" s="13" t="s">
        <v>5</v>
      </c>
      <c r="E92" s="32">
        <f t="shared" si="68"/>
        <v>0</v>
      </c>
      <c r="F92" s="23">
        <v>0</v>
      </c>
      <c r="G92" s="50">
        <v>0</v>
      </c>
      <c r="H92" s="50">
        <f t="shared" si="70"/>
        <v>0</v>
      </c>
      <c r="I92" s="50">
        <f t="shared" si="70"/>
        <v>0</v>
      </c>
      <c r="J92" s="50">
        <f t="shared" si="70"/>
        <v>0</v>
      </c>
      <c r="K92" s="50">
        <f t="shared" si="70"/>
        <v>0</v>
      </c>
      <c r="L92" s="50">
        <f t="shared" si="70"/>
        <v>0</v>
      </c>
    </row>
    <row r="93" spans="1:14" ht="37.5" x14ac:dyDescent="0.3">
      <c r="A93" s="58"/>
      <c r="B93" s="58"/>
      <c r="C93" s="58"/>
      <c r="D93" s="13" t="s">
        <v>6</v>
      </c>
      <c r="E93" s="32">
        <f t="shared" si="68"/>
        <v>0</v>
      </c>
      <c r="F93" s="23">
        <f t="shared" si="70"/>
        <v>0</v>
      </c>
      <c r="G93" s="50">
        <f t="shared" si="70"/>
        <v>0</v>
      </c>
      <c r="H93" s="50">
        <f t="shared" si="70"/>
        <v>0</v>
      </c>
      <c r="I93" s="50">
        <f t="shared" si="70"/>
        <v>0</v>
      </c>
      <c r="J93" s="50">
        <f t="shared" si="70"/>
        <v>0</v>
      </c>
      <c r="K93" s="50">
        <f t="shared" si="70"/>
        <v>0</v>
      </c>
      <c r="L93" s="50">
        <f t="shared" si="70"/>
        <v>0</v>
      </c>
    </row>
    <row r="94" spans="1:14" x14ac:dyDescent="0.3">
      <c r="A94" s="58"/>
      <c r="B94" s="58"/>
      <c r="C94" s="58"/>
      <c r="D94" s="13" t="s">
        <v>24</v>
      </c>
      <c r="E94" s="32">
        <f t="shared" si="68"/>
        <v>0</v>
      </c>
      <c r="F94" s="23">
        <f t="shared" si="70"/>
        <v>0</v>
      </c>
      <c r="G94" s="50">
        <f t="shared" si="70"/>
        <v>0</v>
      </c>
      <c r="H94" s="50">
        <f t="shared" si="70"/>
        <v>0</v>
      </c>
      <c r="I94" s="50">
        <f t="shared" si="70"/>
        <v>0</v>
      </c>
      <c r="J94" s="50">
        <f t="shared" si="70"/>
        <v>0</v>
      </c>
      <c r="K94" s="50">
        <f t="shared" si="70"/>
        <v>0</v>
      </c>
      <c r="L94" s="50">
        <f t="shared" si="70"/>
        <v>0</v>
      </c>
    </row>
    <row r="95" spans="1:14" x14ac:dyDescent="0.3">
      <c r="A95" s="58"/>
      <c r="B95" s="58"/>
      <c r="C95" s="58"/>
      <c r="D95" s="13" t="s">
        <v>12</v>
      </c>
      <c r="E95" s="32">
        <f t="shared" si="68"/>
        <v>64000</v>
      </c>
      <c r="F95" s="23">
        <v>0</v>
      </c>
      <c r="G95" s="50">
        <v>0</v>
      </c>
      <c r="H95" s="50">
        <v>0</v>
      </c>
      <c r="I95" s="50">
        <v>0</v>
      </c>
      <c r="J95" s="50">
        <v>16000</v>
      </c>
      <c r="K95" s="50">
        <v>0</v>
      </c>
      <c r="L95" s="50">
        <v>48000</v>
      </c>
    </row>
    <row r="96" spans="1:14" x14ac:dyDescent="0.3">
      <c r="A96" s="57" t="s">
        <v>39</v>
      </c>
      <c r="B96" s="58"/>
      <c r="C96" s="58"/>
      <c r="D96" s="16" t="s">
        <v>3</v>
      </c>
      <c r="E96" s="31">
        <f>E97+E98+E99+E100+E102</f>
        <v>1701948.3992500002</v>
      </c>
      <c r="F96" s="3">
        <f t="shared" ref="F96" si="71">F97+F98+F99+F100+F102</f>
        <v>44250.725749999969</v>
      </c>
      <c r="G96" s="31">
        <f t="shared" ref="G96" si="72">G97+G98+G99+G100+G102</f>
        <v>469858.15584999998</v>
      </c>
      <c r="H96" s="31">
        <f t="shared" ref="H96" si="73">H97+H98+H99+H100+H102</f>
        <v>256697.07321</v>
      </c>
      <c r="I96" s="31">
        <f t="shared" ref="I96" si="74">I97+I98+I99+I100+I102</f>
        <v>533237.94443999999</v>
      </c>
      <c r="J96" s="31">
        <f t="shared" ref="J96" si="75">J97+J98+J99+J100+J102</f>
        <v>55217.1</v>
      </c>
      <c r="K96" s="31">
        <f t="shared" ref="K96" si="76">K97+K98+K99+K100+K102</f>
        <v>54569</v>
      </c>
      <c r="L96" s="31">
        <f t="shared" ref="L96" si="77">L97+L98+L99+L100+L102</f>
        <v>288118.40000000002</v>
      </c>
    </row>
    <row r="97" spans="1:12" x14ac:dyDescent="0.3">
      <c r="A97" s="58"/>
      <c r="B97" s="58"/>
      <c r="C97" s="58"/>
      <c r="D97" s="13" t="s">
        <v>4</v>
      </c>
      <c r="E97" s="32">
        <f t="shared" ref="E97:E102" si="78">SUM(F97:L97)</f>
        <v>0</v>
      </c>
      <c r="F97" s="23">
        <f>F17</f>
        <v>0</v>
      </c>
      <c r="G97" s="50">
        <f t="shared" ref="G97:L97" si="79">G17</f>
        <v>0</v>
      </c>
      <c r="H97" s="50">
        <f t="shared" si="79"/>
        <v>0</v>
      </c>
      <c r="I97" s="50">
        <f t="shared" si="79"/>
        <v>0</v>
      </c>
      <c r="J97" s="50">
        <f t="shared" si="79"/>
        <v>0</v>
      </c>
      <c r="K97" s="50">
        <f t="shared" si="79"/>
        <v>0</v>
      </c>
      <c r="L97" s="50">
        <f t="shared" si="79"/>
        <v>0</v>
      </c>
    </row>
    <row r="98" spans="1:12" x14ac:dyDescent="0.3">
      <c r="A98" s="58"/>
      <c r="B98" s="58"/>
      <c r="C98" s="58"/>
      <c r="D98" s="13" t="s">
        <v>9</v>
      </c>
      <c r="E98" s="32">
        <f t="shared" si="78"/>
        <v>800438.8</v>
      </c>
      <c r="F98" s="23">
        <f t="shared" ref="F98:L102" si="80">F18</f>
        <v>15210.999999999971</v>
      </c>
      <c r="G98" s="50">
        <f t="shared" si="80"/>
        <v>402637.8</v>
      </c>
      <c r="H98" s="50">
        <f t="shared" si="80"/>
        <v>198907.7</v>
      </c>
      <c r="I98" s="50">
        <f t="shared" si="80"/>
        <v>183682.3</v>
      </c>
      <c r="J98" s="50">
        <f t="shared" si="80"/>
        <v>0</v>
      </c>
      <c r="K98" s="50">
        <f t="shared" si="80"/>
        <v>0</v>
      </c>
      <c r="L98" s="50">
        <f t="shared" si="80"/>
        <v>0</v>
      </c>
    </row>
    <row r="99" spans="1:12" x14ac:dyDescent="0.3">
      <c r="A99" s="58"/>
      <c r="B99" s="58"/>
      <c r="C99" s="58"/>
      <c r="D99" s="13" t="s">
        <v>5</v>
      </c>
      <c r="E99" s="32">
        <f t="shared" si="78"/>
        <v>492487.39925000002</v>
      </c>
      <c r="F99" s="23">
        <f t="shared" si="80"/>
        <v>29039.725749999994</v>
      </c>
      <c r="G99" s="50">
        <f t="shared" si="80"/>
        <v>67220.355849999993</v>
      </c>
      <c r="H99" s="50">
        <f t="shared" si="80"/>
        <v>57789.373210000005</v>
      </c>
      <c r="I99" s="50">
        <f t="shared" si="80"/>
        <v>195555.64444</v>
      </c>
      <c r="J99" s="50">
        <f t="shared" si="80"/>
        <v>28086.5</v>
      </c>
      <c r="K99" s="50">
        <f t="shared" si="80"/>
        <v>16399.400000000001</v>
      </c>
      <c r="L99" s="50">
        <f t="shared" si="80"/>
        <v>98396.4</v>
      </c>
    </row>
    <row r="100" spans="1:12" ht="37.5" x14ac:dyDescent="0.3">
      <c r="A100" s="58"/>
      <c r="B100" s="58"/>
      <c r="C100" s="58"/>
      <c r="D100" s="13" t="s">
        <v>6</v>
      </c>
      <c r="E100" s="32">
        <f t="shared" si="78"/>
        <v>0</v>
      </c>
      <c r="F100" s="23">
        <f t="shared" si="80"/>
        <v>0</v>
      </c>
      <c r="G100" s="50">
        <f t="shared" si="80"/>
        <v>0</v>
      </c>
      <c r="H100" s="50">
        <f t="shared" si="80"/>
        <v>0</v>
      </c>
      <c r="I100" s="50">
        <f t="shared" si="80"/>
        <v>0</v>
      </c>
      <c r="J100" s="50">
        <f t="shared" si="80"/>
        <v>0</v>
      </c>
      <c r="K100" s="50">
        <f t="shared" si="80"/>
        <v>0</v>
      </c>
      <c r="L100" s="50">
        <f t="shared" si="80"/>
        <v>0</v>
      </c>
    </row>
    <row r="101" spans="1:12" x14ac:dyDescent="0.3">
      <c r="A101" s="58"/>
      <c r="B101" s="58"/>
      <c r="C101" s="58"/>
      <c r="D101" s="13" t="s">
        <v>24</v>
      </c>
      <c r="E101" s="32">
        <f t="shared" si="78"/>
        <v>0</v>
      </c>
      <c r="F101" s="23">
        <f t="shared" si="80"/>
        <v>0</v>
      </c>
      <c r="G101" s="50">
        <f t="shared" si="80"/>
        <v>0</v>
      </c>
      <c r="H101" s="50">
        <f t="shared" si="80"/>
        <v>0</v>
      </c>
      <c r="I101" s="50">
        <f t="shared" si="80"/>
        <v>0</v>
      </c>
      <c r="J101" s="50">
        <f t="shared" si="80"/>
        <v>0</v>
      </c>
      <c r="K101" s="50">
        <f t="shared" si="80"/>
        <v>0</v>
      </c>
      <c r="L101" s="50">
        <f t="shared" si="80"/>
        <v>0</v>
      </c>
    </row>
    <row r="102" spans="1:12" x14ac:dyDescent="0.3">
      <c r="A102" s="58"/>
      <c r="B102" s="58"/>
      <c r="C102" s="58"/>
      <c r="D102" s="13" t="s">
        <v>12</v>
      </c>
      <c r="E102" s="32">
        <f t="shared" si="78"/>
        <v>409022.20000000007</v>
      </c>
      <c r="F102" s="23">
        <f t="shared" si="80"/>
        <v>0</v>
      </c>
      <c r="G102" s="50">
        <f t="shared" si="80"/>
        <v>0</v>
      </c>
      <c r="H102" s="50">
        <f t="shared" si="80"/>
        <v>0</v>
      </c>
      <c r="I102" s="50">
        <f t="shared" si="80"/>
        <v>154000</v>
      </c>
      <c r="J102" s="50">
        <f t="shared" si="80"/>
        <v>27130.6</v>
      </c>
      <c r="K102" s="50">
        <f t="shared" si="80"/>
        <v>38169.599999999999</v>
      </c>
      <c r="L102" s="50">
        <f t="shared" si="80"/>
        <v>189722.00000000003</v>
      </c>
    </row>
    <row r="103" spans="1:12" x14ac:dyDescent="0.3">
      <c r="A103" s="94" t="s">
        <v>40</v>
      </c>
      <c r="B103" s="95"/>
      <c r="C103" s="96"/>
      <c r="D103" s="16" t="s">
        <v>7</v>
      </c>
      <c r="E103" s="31">
        <f>SUM(F103:L103)</f>
        <v>739433.48998000007</v>
      </c>
      <c r="F103" s="29">
        <f>SUM(F104,F105,F106,F107,F109)</f>
        <v>38302.71372</v>
      </c>
      <c r="G103" s="52">
        <f t="shared" ref="G103:L103" si="81">SUM(G104,G105,G106,G107,G109)</f>
        <v>10322.776259999999</v>
      </c>
      <c r="H103" s="52">
        <f t="shared" si="81"/>
        <v>32500</v>
      </c>
      <c r="I103" s="52">
        <f t="shared" si="81"/>
        <v>34500</v>
      </c>
      <c r="J103" s="52">
        <f t="shared" si="81"/>
        <v>69276</v>
      </c>
      <c r="K103" s="52">
        <f t="shared" si="81"/>
        <v>71476</v>
      </c>
      <c r="L103" s="52">
        <f t="shared" si="81"/>
        <v>483056</v>
      </c>
    </row>
    <row r="104" spans="1:12" x14ac:dyDescent="0.3">
      <c r="A104" s="97"/>
      <c r="B104" s="98"/>
      <c r="C104" s="99"/>
      <c r="D104" s="13" t="s">
        <v>4</v>
      </c>
      <c r="E104" s="31">
        <f t="shared" ref="E104:E109" si="82">SUM(F104:L104)</f>
        <v>0</v>
      </c>
      <c r="F104" s="25">
        <f t="shared" ref="F104:I108" si="83">F24+F10</f>
        <v>0</v>
      </c>
      <c r="G104" s="53">
        <f t="shared" si="83"/>
        <v>0</v>
      </c>
      <c r="H104" s="53">
        <f t="shared" si="83"/>
        <v>0</v>
      </c>
      <c r="I104" s="53">
        <f t="shared" si="83"/>
        <v>0</v>
      </c>
      <c r="J104" s="53">
        <f t="shared" ref="J104:J108" si="84">J24+J10-J90</f>
        <v>0</v>
      </c>
      <c r="K104" s="53">
        <f t="shared" ref="K104:K108" si="85">SUM(K24)</f>
        <v>0</v>
      </c>
      <c r="L104" s="53">
        <f t="shared" ref="L104:L108" si="86">L24+L10-L90</f>
        <v>0</v>
      </c>
    </row>
    <row r="105" spans="1:12" x14ac:dyDescent="0.3">
      <c r="A105" s="97"/>
      <c r="B105" s="98"/>
      <c r="C105" s="99"/>
      <c r="D105" s="13" t="s">
        <v>9</v>
      </c>
      <c r="E105" s="32">
        <f t="shared" si="82"/>
        <v>32438</v>
      </c>
      <c r="F105" s="25">
        <f t="shared" si="83"/>
        <v>32438</v>
      </c>
      <c r="G105" s="53">
        <f t="shared" si="83"/>
        <v>0</v>
      </c>
      <c r="H105" s="53">
        <f t="shared" si="83"/>
        <v>0</v>
      </c>
      <c r="I105" s="53">
        <f t="shared" si="83"/>
        <v>0</v>
      </c>
      <c r="J105" s="53">
        <f t="shared" si="84"/>
        <v>0</v>
      </c>
      <c r="K105" s="53">
        <f t="shared" si="85"/>
        <v>0</v>
      </c>
      <c r="L105" s="53">
        <f t="shared" si="86"/>
        <v>0</v>
      </c>
    </row>
    <row r="106" spans="1:12" x14ac:dyDescent="0.3">
      <c r="A106" s="97"/>
      <c r="B106" s="98"/>
      <c r="C106" s="99"/>
      <c r="D106" s="13" t="s">
        <v>5</v>
      </c>
      <c r="E106" s="32">
        <f t="shared" si="82"/>
        <v>16187.489979999998</v>
      </c>
      <c r="F106" s="25">
        <f t="shared" si="83"/>
        <v>5864.7137199999997</v>
      </c>
      <c r="G106" s="53">
        <f t="shared" si="83"/>
        <v>10322.776259999999</v>
      </c>
      <c r="H106" s="53">
        <f t="shared" si="83"/>
        <v>0</v>
      </c>
      <c r="I106" s="53">
        <f t="shared" si="83"/>
        <v>0</v>
      </c>
      <c r="J106" s="53">
        <f t="shared" si="84"/>
        <v>0</v>
      </c>
      <c r="K106" s="53">
        <f t="shared" si="85"/>
        <v>0</v>
      </c>
      <c r="L106" s="53">
        <f t="shared" si="86"/>
        <v>0</v>
      </c>
    </row>
    <row r="107" spans="1:12" ht="37.5" x14ac:dyDescent="0.3">
      <c r="A107" s="97"/>
      <c r="B107" s="98"/>
      <c r="C107" s="99"/>
      <c r="D107" s="13" t="s">
        <v>6</v>
      </c>
      <c r="E107" s="32">
        <f t="shared" si="82"/>
        <v>0</v>
      </c>
      <c r="F107" s="25">
        <f t="shared" si="83"/>
        <v>0</v>
      </c>
      <c r="G107" s="53">
        <f t="shared" si="83"/>
        <v>0</v>
      </c>
      <c r="H107" s="53">
        <f t="shared" si="83"/>
        <v>0</v>
      </c>
      <c r="I107" s="53">
        <f t="shared" si="83"/>
        <v>0</v>
      </c>
      <c r="J107" s="53">
        <f t="shared" si="84"/>
        <v>0</v>
      </c>
      <c r="K107" s="53">
        <f t="shared" si="85"/>
        <v>0</v>
      </c>
      <c r="L107" s="53">
        <f t="shared" si="86"/>
        <v>0</v>
      </c>
    </row>
    <row r="108" spans="1:12" x14ac:dyDescent="0.3">
      <c r="A108" s="97"/>
      <c r="B108" s="98"/>
      <c r="C108" s="99"/>
      <c r="D108" s="13" t="s">
        <v>24</v>
      </c>
      <c r="E108" s="32">
        <f t="shared" si="82"/>
        <v>3628.7</v>
      </c>
      <c r="F108" s="25">
        <f t="shared" si="83"/>
        <v>3628.7</v>
      </c>
      <c r="G108" s="53">
        <f t="shared" si="83"/>
        <v>0</v>
      </c>
      <c r="H108" s="53">
        <f t="shared" si="83"/>
        <v>0</v>
      </c>
      <c r="I108" s="53">
        <f t="shared" si="83"/>
        <v>0</v>
      </c>
      <c r="J108" s="53">
        <f t="shared" si="84"/>
        <v>0</v>
      </c>
      <c r="K108" s="53">
        <f t="shared" si="85"/>
        <v>0</v>
      </c>
      <c r="L108" s="53">
        <f t="shared" si="86"/>
        <v>0</v>
      </c>
    </row>
    <row r="109" spans="1:12" x14ac:dyDescent="0.3">
      <c r="A109" s="100"/>
      <c r="B109" s="101"/>
      <c r="C109" s="102"/>
      <c r="D109" s="13" t="s">
        <v>12</v>
      </c>
      <c r="E109" s="32">
        <f t="shared" si="82"/>
        <v>690808</v>
      </c>
      <c r="F109" s="25">
        <f>F29+F15</f>
        <v>0</v>
      </c>
      <c r="G109" s="53">
        <f t="shared" ref="G109:I109" si="87">G29+G15</f>
        <v>0</v>
      </c>
      <c r="H109" s="53">
        <f t="shared" si="87"/>
        <v>32500</v>
      </c>
      <c r="I109" s="53">
        <f t="shared" si="87"/>
        <v>34500</v>
      </c>
      <c r="J109" s="53">
        <f>J29+J15-J95</f>
        <v>69276</v>
      </c>
      <c r="K109" s="53">
        <f>K29+K15</f>
        <v>71476</v>
      </c>
      <c r="L109" s="53">
        <f>L29+L15-L95</f>
        <v>483056</v>
      </c>
    </row>
    <row r="110" spans="1:12" x14ac:dyDescent="0.3">
      <c r="A110" s="57" t="s">
        <v>41</v>
      </c>
      <c r="B110" s="57"/>
      <c r="C110" s="57"/>
      <c r="D110" s="16" t="s">
        <v>7</v>
      </c>
      <c r="E110" s="48">
        <f>SUM(F110:L110)</f>
        <v>3452.9680000000003</v>
      </c>
      <c r="F110" s="4">
        <f>SUM(F111:F116)</f>
        <v>887.678</v>
      </c>
      <c r="G110" s="48">
        <f t="shared" ref="G110:L110" si="88">SUM(G111:G116)</f>
        <v>51.39</v>
      </c>
      <c r="H110" s="48">
        <f t="shared" si="88"/>
        <v>51.39</v>
      </c>
      <c r="I110" s="48">
        <f t="shared" si="88"/>
        <v>51.39</v>
      </c>
      <c r="J110" s="48">
        <f t="shared" si="88"/>
        <v>51.39</v>
      </c>
      <c r="K110" s="48">
        <f t="shared" si="88"/>
        <v>51.39</v>
      </c>
      <c r="L110" s="48">
        <f t="shared" si="88"/>
        <v>2308.34</v>
      </c>
    </row>
    <row r="111" spans="1:12" x14ac:dyDescent="0.3">
      <c r="A111" s="57"/>
      <c r="B111" s="57"/>
      <c r="C111" s="57"/>
      <c r="D111" s="13" t="s">
        <v>4</v>
      </c>
      <c r="E111" s="48">
        <f t="shared" ref="E111:E116" si="89">SUM(F111:L111)</f>
        <v>0</v>
      </c>
      <c r="F111" s="24">
        <f>F53</f>
        <v>0</v>
      </c>
      <c r="G111" s="54">
        <f t="shared" ref="G111:L111" si="90">G53</f>
        <v>0</v>
      </c>
      <c r="H111" s="54">
        <f t="shared" si="90"/>
        <v>0</v>
      </c>
      <c r="I111" s="54">
        <f t="shared" si="90"/>
        <v>0</v>
      </c>
      <c r="J111" s="54">
        <f t="shared" si="90"/>
        <v>0</v>
      </c>
      <c r="K111" s="54">
        <f t="shared" si="90"/>
        <v>0</v>
      </c>
      <c r="L111" s="54">
        <f t="shared" si="90"/>
        <v>0</v>
      </c>
    </row>
    <row r="112" spans="1:12" x14ac:dyDescent="0.3">
      <c r="A112" s="57"/>
      <c r="B112" s="57"/>
      <c r="C112" s="57"/>
      <c r="D112" s="13" t="s">
        <v>9</v>
      </c>
      <c r="E112" s="48">
        <f t="shared" si="89"/>
        <v>0</v>
      </c>
      <c r="F112" s="24">
        <f t="shared" ref="F112:L116" si="91">F54</f>
        <v>0</v>
      </c>
      <c r="G112" s="54">
        <f t="shared" si="91"/>
        <v>0</v>
      </c>
      <c r="H112" s="54">
        <f t="shared" si="91"/>
        <v>0</v>
      </c>
      <c r="I112" s="54">
        <f t="shared" si="91"/>
        <v>0</v>
      </c>
      <c r="J112" s="54">
        <f t="shared" si="91"/>
        <v>0</v>
      </c>
      <c r="K112" s="54">
        <f t="shared" si="91"/>
        <v>0</v>
      </c>
      <c r="L112" s="54">
        <f t="shared" si="91"/>
        <v>0</v>
      </c>
    </row>
    <row r="113" spans="1:12" x14ac:dyDescent="0.3">
      <c r="A113" s="57"/>
      <c r="B113" s="57"/>
      <c r="C113" s="57"/>
      <c r="D113" s="13" t="s">
        <v>5</v>
      </c>
      <c r="E113" s="48">
        <f t="shared" si="89"/>
        <v>607.29</v>
      </c>
      <c r="F113" s="24">
        <f t="shared" si="91"/>
        <v>42</v>
      </c>
      <c r="G113" s="54">
        <f t="shared" si="91"/>
        <v>51.39</v>
      </c>
      <c r="H113" s="54">
        <f t="shared" si="91"/>
        <v>51.39</v>
      </c>
      <c r="I113" s="54">
        <f t="shared" si="91"/>
        <v>51.39</v>
      </c>
      <c r="J113" s="54">
        <f t="shared" si="91"/>
        <v>51.39</v>
      </c>
      <c r="K113" s="54">
        <f t="shared" si="91"/>
        <v>51.39</v>
      </c>
      <c r="L113" s="54">
        <f t="shared" si="91"/>
        <v>308.33999999999997</v>
      </c>
    </row>
    <row r="114" spans="1:12" ht="37.5" x14ac:dyDescent="0.3">
      <c r="A114" s="57"/>
      <c r="B114" s="57"/>
      <c r="C114" s="57"/>
      <c r="D114" s="13" t="s">
        <v>6</v>
      </c>
      <c r="E114" s="48">
        <f t="shared" si="89"/>
        <v>0</v>
      </c>
      <c r="F114" s="24">
        <f t="shared" si="91"/>
        <v>0</v>
      </c>
      <c r="G114" s="54">
        <f t="shared" si="91"/>
        <v>0</v>
      </c>
      <c r="H114" s="54">
        <f t="shared" si="91"/>
        <v>0</v>
      </c>
      <c r="I114" s="54">
        <f t="shared" si="91"/>
        <v>0</v>
      </c>
      <c r="J114" s="54">
        <f t="shared" si="91"/>
        <v>0</v>
      </c>
      <c r="K114" s="54">
        <f t="shared" si="91"/>
        <v>0</v>
      </c>
      <c r="L114" s="54">
        <f t="shared" si="91"/>
        <v>0</v>
      </c>
    </row>
    <row r="115" spans="1:12" x14ac:dyDescent="0.3">
      <c r="A115" s="57"/>
      <c r="B115" s="57"/>
      <c r="C115" s="57"/>
      <c r="D115" s="13" t="s">
        <v>24</v>
      </c>
      <c r="E115" s="48">
        <f t="shared" si="89"/>
        <v>0</v>
      </c>
      <c r="F115" s="24">
        <f t="shared" si="91"/>
        <v>0</v>
      </c>
      <c r="G115" s="54">
        <f t="shared" si="91"/>
        <v>0</v>
      </c>
      <c r="H115" s="54">
        <f t="shared" si="91"/>
        <v>0</v>
      </c>
      <c r="I115" s="54">
        <f t="shared" si="91"/>
        <v>0</v>
      </c>
      <c r="J115" s="54">
        <f t="shared" si="91"/>
        <v>0</v>
      </c>
      <c r="K115" s="54">
        <f t="shared" si="91"/>
        <v>0</v>
      </c>
      <c r="L115" s="54">
        <f t="shared" si="91"/>
        <v>0</v>
      </c>
    </row>
    <row r="116" spans="1:12" x14ac:dyDescent="0.3">
      <c r="A116" s="57"/>
      <c r="B116" s="57"/>
      <c r="C116" s="57"/>
      <c r="D116" s="13" t="s">
        <v>12</v>
      </c>
      <c r="E116" s="48">
        <f t="shared" si="89"/>
        <v>2845.6779999999999</v>
      </c>
      <c r="F116" s="24">
        <f t="shared" si="91"/>
        <v>845.678</v>
      </c>
      <c r="G116" s="54">
        <f t="shared" si="91"/>
        <v>0</v>
      </c>
      <c r="H116" s="54">
        <f t="shared" si="91"/>
        <v>0</v>
      </c>
      <c r="I116" s="54">
        <f t="shared" si="91"/>
        <v>0</v>
      </c>
      <c r="J116" s="54">
        <f t="shared" si="91"/>
        <v>0</v>
      </c>
      <c r="K116" s="54">
        <f t="shared" si="91"/>
        <v>0</v>
      </c>
      <c r="L116" s="54">
        <f t="shared" si="91"/>
        <v>2000</v>
      </c>
    </row>
    <row r="118" spans="1:12" x14ac:dyDescent="0.3">
      <c r="E118" s="6"/>
      <c r="F118" s="6"/>
      <c r="G118" s="6"/>
      <c r="H118" s="6"/>
      <c r="I118" s="6"/>
      <c r="J118" s="6"/>
      <c r="K118" s="6"/>
      <c r="L118" s="6"/>
    </row>
    <row r="119" spans="1:12" x14ac:dyDescent="0.3">
      <c r="B119" s="55" t="s">
        <v>52</v>
      </c>
      <c r="E119" s="6"/>
    </row>
    <row r="120" spans="1:12" x14ac:dyDescent="0.3">
      <c r="E120" s="6"/>
      <c r="F120" s="6"/>
      <c r="G120" s="6"/>
      <c r="H120" s="6"/>
      <c r="I120" s="6"/>
      <c r="J120" s="6"/>
      <c r="K120" s="6"/>
      <c r="L120" s="6"/>
    </row>
    <row r="121" spans="1:12" x14ac:dyDescent="0.3">
      <c r="E121" s="6"/>
      <c r="F121" s="6"/>
      <c r="G121" s="6"/>
      <c r="H121" s="6"/>
      <c r="I121" s="6"/>
      <c r="J121" s="6"/>
      <c r="K121" s="6"/>
      <c r="L121" s="6"/>
    </row>
    <row r="122" spans="1:12" x14ac:dyDescent="0.3">
      <c r="E122" s="6"/>
    </row>
    <row r="123" spans="1:12" x14ac:dyDescent="0.3">
      <c r="E123" s="6"/>
      <c r="F123" s="6"/>
      <c r="G123" s="6"/>
      <c r="H123" s="6"/>
      <c r="I123" s="6"/>
      <c r="J123" s="6"/>
      <c r="K123" s="6"/>
      <c r="L123" s="6"/>
    </row>
    <row r="124" spans="1:12" x14ac:dyDescent="0.3">
      <c r="E124" s="6"/>
    </row>
    <row r="125" spans="1:12" x14ac:dyDescent="0.3">
      <c r="E125" s="6"/>
      <c r="F125" s="6"/>
      <c r="G125" s="6"/>
      <c r="H125" s="6"/>
      <c r="I125" s="6"/>
      <c r="J125" s="6"/>
      <c r="K125" s="6"/>
      <c r="L125" s="6"/>
    </row>
    <row r="126" spans="1:12" x14ac:dyDescent="0.3">
      <c r="E126" s="6"/>
    </row>
    <row r="127" spans="1:12" x14ac:dyDescent="0.3">
      <c r="E127" s="6"/>
      <c r="F127" s="6"/>
      <c r="G127" s="6"/>
      <c r="H127" s="6"/>
      <c r="I127" s="6"/>
      <c r="J127" s="6"/>
      <c r="K127" s="6"/>
      <c r="L127" s="6"/>
    </row>
  </sheetData>
  <customSheetViews>
    <customSheetView guid="{37320934-34E6-4722-8E92-9F77EAB0AB6C}" scale="85" showPageBreaks="1" printArea="1" view="pageBreakPreview">
      <selection activeCell="G19" sqref="G19"/>
      <rowBreaks count="1" manualBreakCount="1">
        <brk id="56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"/>
    </customSheetView>
    <customSheetView guid="{5C46AB69-1E93-463E-95D4-983D6B00B8B3}" scale="85" showPageBreaks="1" printArea="1" view="pageBreakPreview" topLeftCell="A91">
      <selection activeCell="B82" sqref="B82:B87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2"/>
    </customSheetView>
    <customSheetView guid="{469057AC-3DDA-472C-AA7B-B76ECE8A31ED}" showPageBreaks="1" fitToPage="1" printArea="1" view="pageBreakPreview">
      <selection activeCell="F5" sqref="F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16" orientation="landscape" r:id="rId3"/>
    </customSheetView>
    <customSheetView guid="{24583E6D-89B9-498A-976C-5AD203482A74}" showPageBreaks="1" fitToPage="1" printArea="1" view="pageBreakPreview" topLeftCell="A83">
      <selection activeCell="A100" sqref="A100:C10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24" orientation="landscape" r:id="rId4"/>
    </customSheetView>
    <customSheetView guid="{6557DF1B-A1FD-4066-A0B1-7FD2DCF99760}" showPageBreaks="1" printArea="1" view="pageBreakPreview" topLeftCell="A49">
      <selection activeCell="B8" sqref="B8:B13"/>
      <rowBreaks count="2" manualBreakCount="2">
        <brk id="37" max="11" man="1"/>
        <brk id="69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5"/>
    </customSheetView>
    <customSheetView guid="{5EA8AD4D-8094-4555-8AE0-D79579B47F9D}" scale="74" showPageBreaks="1" printArea="1" view="pageBreakPreview" topLeftCell="A83">
      <selection activeCell="B94" sqref="B94:B99"/>
      <rowBreaks count="2" manualBreakCount="2">
        <brk id="43" max="11" man="1"/>
        <brk id="8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6"/>
    </customSheetView>
    <customSheetView guid="{E7EECBF4-6533-4B1B-A11E-1CAF8171C831}" scale="70" showPageBreaks="1" printArea="1">
      <pane xSplit="4" ySplit="7" topLeftCell="E32" activePane="bottomRight" state="frozen"/>
      <selection pane="bottomRight" activeCell="B32" sqref="B32:B37"/>
      <rowBreaks count="2" manualBreakCount="2">
        <brk id="43" max="8" man="1"/>
        <brk id="105" max="11" man="1"/>
      </rowBreaks>
      <colBreaks count="1" manualBreakCount="1">
        <brk id="9" max="1048575" man="1"/>
      </colBreaks>
      <pageMargins left="0.11811023622047245" right="0" top="0.35433070866141736" bottom="0.35433070866141736" header="0.31496062992125984" footer="0.31496062992125984"/>
      <pageSetup paperSize="9" scale="65" fitToHeight="27" orientation="landscape" r:id="rId7"/>
    </customSheetView>
    <customSheetView guid="{D846739F-98AA-4162-A91D-7F60BADD3165}" scale="68" showPageBreaks="1" printArea="1" view="pageBreakPreview" topLeftCell="A69">
      <selection activeCell="B82" sqref="B82:B87"/>
      <rowBreaks count="1" manualBreakCount="1">
        <brk id="5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60" fitToHeight="27" orientation="landscape" r:id="rId8"/>
    </customSheetView>
    <customSheetView guid="{C05F6FFF-1269-4C02-9403-BA19A562A00F}" showPageBreaks="1" printArea="1" view="pageBreakPreview" topLeftCell="A4">
      <selection activeCell="D16" sqref="D16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9"/>
    </customSheetView>
    <customSheetView guid="{5A8F0DBE-1BD9-41FF-9CF6-686C098930B2}" scale="85" showPageBreaks="1" printArea="1" view="pageBreakPreview" topLeftCell="A100">
      <selection activeCell="F85" sqref="F85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0"/>
    </customSheetView>
    <customSheetView guid="{F815E10B-333A-4E46-B2BE-60F93FB6C339}" scale="85" showPageBreaks="1" printArea="1" view="pageBreakPreview">
      <selection activeCell="D123" sqref="D123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1"/>
    </customSheetView>
  </customSheetViews>
  <mergeCells count="42">
    <mergeCell ref="A110:C116"/>
    <mergeCell ref="A45:A51"/>
    <mergeCell ref="C52:C58"/>
    <mergeCell ref="A9:A15"/>
    <mergeCell ref="B9:B15"/>
    <mergeCell ref="C9:C15"/>
    <mergeCell ref="A103:C109"/>
    <mergeCell ref="A52:A58"/>
    <mergeCell ref="A16:A22"/>
    <mergeCell ref="B16:B22"/>
    <mergeCell ref="A59:C65"/>
    <mergeCell ref="C30:C36"/>
    <mergeCell ref="B30:B36"/>
    <mergeCell ref="A30:A36"/>
    <mergeCell ref="B38:B44"/>
    <mergeCell ref="C16:C22"/>
    <mergeCell ref="A8:L8"/>
    <mergeCell ref="F1:G1"/>
    <mergeCell ref="E5:E6"/>
    <mergeCell ref="I1:K1"/>
    <mergeCell ref="F5:L5"/>
    <mergeCell ref="A2:L2"/>
    <mergeCell ref="E4:L4"/>
    <mergeCell ref="A3:A6"/>
    <mergeCell ref="B3:B6"/>
    <mergeCell ref="C3:C6"/>
    <mergeCell ref="D3:D6"/>
    <mergeCell ref="E3:L3"/>
    <mergeCell ref="A89:C95"/>
    <mergeCell ref="A96:C102"/>
    <mergeCell ref="A23:A29"/>
    <mergeCell ref="B23:B29"/>
    <mergeCell ref="C23:C29"/>
    <mergeCell ref="A67:C73"/>
    <mergeCell ref="A74:C80"/>
    <mergeCell ref="A82:C88"/>
    <mergeCell ref="C38:C44"/>
    <mergeCell ref="A37:L37"/>
    <mergeCell ref="C45:C51"/>
    <mergeCell ref="B45:B51"/>
    <mergeCell ref="B52:B58"/>
    <mergeCell ref="A38:A44"/>
  </mergeCells>
  <pageMargins left="0.23622047244094491" right="0.23622047244094491" top="0.74803149606299213" bottom="0.74803149606299213" header="0.31496062992125984" footer="0.31496062992125984"/>
  <pageSetup paperSize="9" scale="48" orientation="landscape" r:id="rId12"/>
  <rowBreaks count="3" manualBreakCount="3">
    <brk id="29" max="11" man="1"/>
    <brk id="58" max="11" man="1"/>
    <brk id="95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</vt:lpstr>
      <vt:lpstr>'таблица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Лукашева Лариса Александровна</dc:creator>
  <cp:lastModifiedBy>Семенова Марина Викторовна</cp:lastModifiedBy>
  <cp:lastPrinted>2020-07-09T11:36:35Z</cp:lastPrinted>
  <dcterms:created xsi:type="dcterms:W3CDTF">2006-09-16T00:00:00Z</dcterms:created>
  <dcterms:modified xsi:type="dcterms:W3CDTF">2021-02-20T03:53:15Z</dcterms:modified>
</cp:coreProperties>
</file>