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A3A47F9D-2845-4EA5-8EC3-B363E19DCB01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2" r:id="rId1"/>
    <sheet name="таблица 3" sheetId="3" r:id="rId2"/>
    <sheet name="таблица 4" sheetId="4" r:id="rId3"/>
    <sheet name="таблица 5" sheetId="5" r:id="rId4"/>
    <sheet name="таблица 6" sheetId="1" r:id="rId5"/>
    <sheet name="таблица 7" sheetId="6" r:id="rId6"/>
    <sheet name="таблица 8" sheetId="7" r:id="rId7"/>
  </sheets>
  <definedNames>
    <definedName name="_xlnm.Print_Titles" localSheetId="0">'таблица 2'!$5:$8</definedName>
    <definedName name="_xlnm.Print_Area" localSheetId="0">'таблица 2'!$A$1:$N$171</definedName>
    <definedName name="_xlnm.Print_Area" localSheetId="1">'таблица 3'!$A$1:$G$30</definedName>
    <definedName name="_xlnm.Print_Area" localSheetId="6">'таблица 8'!$A$1:$K$15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3" i="2" l="1"/>
  <c r="I133" i="2"/>
  <c r="G133" i="2"/>
  <c r="G141" i="2"/>
  <c r="H141" i="2"/>
  <c r="I141" i="2"/>
  <c r="J141" i="2"/>
  <c r="K141" i="2"/>
  <c r="F141" i="2"/>
  <c r="G53" i="2"/>
  <c r="H53" i="2"/>
  <c r="I53" i="2"/>
  <c r="K53" i="2"/>
  <c r="G54" i="2"/>
  <c r="H54" i="2"/>
  <c r="I54" i="2"/>
  <c r="H55" i="2"/>
  <c r="I55" i="2"/>
  <c r="G56" i="2"/>
  <c r="H56" i="2"/>
  <c r="I56" i="2"/>
  <c r="K56" i="2"/>
  <c r="G57" i="2"/>
  <c r="H57" i="2"/>
  <c r="I57" i="2"/>
  <c r="K57" i="2"/>
  <c r="G58" i="2"/>
  <c r="I58" i="2"/>
  <c r="K58" i="2"/>
  <c r="F55" i="2"/>
  <c r="F56" i="2"/>
  <c r="F57" i="2"/>
  <c r="F53" i="2"/>
  <c r="G59" i="2"/>
  <c r="H59" i="2"/>
  <c r="I59" i="2"/>
  <c r="J59" i="2"/>
  <c r="K59" i="2"/>
  <c r="E60" i="2"/>
  <c r="E61" i="2"/>
  <c r="E62" i="2"/>
  <c r="E63" i="2"/>
  <c r="E64" i="2"/>
  <c r="F65" i="2"/>
  <c r="F59" i="2" s="1"/>
  <c r="E65" i="2" l="1"/>
  <c r="E53" i="2"/>
  <c r="E59" i="2"/>
  <c r="G76" i="2"/>
  <c r="G55" i="2" s="1"/>
  <c r="H41" i="2"/>
  <c r="I16" i="4" l="1"/>
  <c r="I17" i="4"/>
  <c r="J17" i="4"/>
  <c r="F75" i="2" l="1"/>
  <c r="F54" i="2" s="1"/>
  <c r="I100" i="2" l="1"/>
  <c r="I130" i="2" s="1"/>
  <c r="H11" i="4"/>
  <c r="I11" i="4"/>
  <c r="J11" i="4"/>
  <c r="H12" i="4"/>
  <c r="I12" i="4"/>
  <c r="J12" i="4"/>
  <c r="I13" i="4"/>
  <c r="J13" i="4"/>
  <c r="H14" i="4"/>
  <c r="I14" i="4"/>
  <c r="J14" i="4"/>
  <c r="H15" i="4"/>
  <c r="I15" i="4"/>
  <c r="J15" i="4"/>
  <c r="J16" i="4"/>
  <c r="I10" i="4" l="1"/>
  <c r="J10" i="4"/>
  <c r="F20" i="2"/>
  <c r="F96" i="2" l="1"/>
  <c r="F41" i="2"/>
  <c r="K75" i="2" l="1"/>
  <c r="K54" i="2" s="1"/>
  <c r="I44" i="2" l="1"/>
  <c r="I137" i="2" s="1"/>
  <c r="H44" i="2"/>
  <c r="H137" i="2" s="1"/>
  <c r="G44" i="2"/>
  <c r="H79" i="2"/>
  <c r="H58" i="2" s="1"/>
  <c r="H100" i="2" l="1"/>
  <c r="H130" i="2" s="1"/>
  <c r="G100" i="2"/>
  <c r="G130" i="2" s="1"/>
  <c r="I90" i="2"/>
  <c r="H90" i="2"/>
  <c r="H134" i="2" s="1"/>
  <c r="G90" i="2"/>
  <c r="G134" i="2" s="1"/>
  <c r="I101" i="4"/>
  <c r="H94" i="4"/>
  <c r="I94" i="4"/>
  <c r="J94" i="4"/>
  <c r="H87" i="4"/>
  <c r="I87" i="4"/>
  <c r="J87" i="4"/>
  <c r="H80" i="4"/>
  <c r="I80" i="4"/>
  <c r="J80" i="4"/>
  <c r="I73" i="4"/>
  <c r="I66" i="4"/>
  <c r="I59" i="4"/>
  <c r="H59" i="4"/>
  <c r="I45" i="4"/>
  <c r="I38" i="4"/>
  <c r="I31" i="4"/>
  <c r="I24" i="4"/>
  <c r="H79" i="4"/>
  <c r="H16" i="4" s="1"/>
  <c r="K41" i="2"/>
  <c r="I41" i="2"/>
  <c r="I134" i="2" s="1"/>
  <c r="I52" i="4" l="1"/>
  <c r="E20" i="2" l="1"/>
  <c r="E21" i="2"/>
  <c r="E23" i="2"/>
  <c r="G112" i="2"/>
  <c r="H112" i="2"/>
  <c r="F112" i="2"/>
  <c r="G149" i="2"/>
  <c r="H149" i="2"/>
  <c r="F18" i="2"/>
  <c r="G18" i="2"/>
  <c r="H18" i="2"/>
  <c r="E18" i="2" s="1"/>
  <c r="I18" i="2"/>
  <c r="J18" i="2"/>
  <c r="K18" i="2"/>
  <c r="F19" i="2"/>
  <c r="G19" i="2"/>
  <c r="H19" i="2"/>
  <c r="I19" i="2"/>
  <c r="J19" i="2"/>
  <c r="K19" i="2"/>
  <c r="J20" i="2"/>
  <c r="J21" i="2"/>
  <c r="J22" i="2"/>
  <c r="K22" i="2"/>
  <c r="E22" i="2" s="1"/>
  <c r="J23" i="2"/>
  <c r="I17" i="2" l="1"/>
  <c r="H17" i="2"/>
  <c r="E19" i="2"/>
  <c r="E17" i="2" s="1"/>
  <c r="K17" i="2"/>
  <c r="J17" i="2"/>
  <c r="F17" i="2"/>
  <c r="G17" i="2"/>
  <c r="F93" i="2"/>
  <c r="F72" i="2"/>
  <c r="F58" i="2" s="1"/>
  <c r="F44" i="2"/>
  <c r="F37" i="2"/>
  <c r="F137" i="2" l="1"/>
  <c r="F132" i="2"/>
  <c r="G161" i="2" l="1"/>
  <c r="H161" i="2"/>
  <c r="I161" i="2"/>
  <c r="J161" i="2"/>
  <c r="K161" i="2"/>
  <c r="G162" i="2"/>
  <c r="H162" i="2"/>
  <c r="I162" i="2"/>
  <c r="J162" i="2"/>
  <c r="K162" i="2"/>
  <c r="G163" i="2"/>
  <c r="H163" i="2"/>
  <c r="I163" i="2"/>
  <c r="K163" i="2"/>
  <c r="G164" i="2"/>
  <c r="H164" i="2"/>
  <c r="I164" i="2"/>
  <c r="J164" i="2"/>
  <c r="K164" i="2"/>
  <c r="G165" i="2"/>
  <c r="H165" i="2"/>
  <c r="I165" i="2"/>
  <c r="J165" i="2"/>
  <c r="K165" i="2"/>
  <c r="G166" i="2"/>
  <c r="H166" i="2"/>
  <c r="I166" i="2"/>
  <c r="J166" i="2"/>
  <c r="K166" i="2"/>
  <c r="F162" i="2"/>
  <c r="F163" i="2"/>
  <c r="F164" i="2"/>
  <c r="F165" i="2"/>
  <c r="F166" i="2"/>
  <c r="F161" i="2"/>
  <c r="F97" i="2" l="1"/>
  <c r="F149" i="2" s="1"/>
  <c r="F48" i="2"/>
  <c r="F134" i="2" s="1"/>
  <c r="F29" i="2" l="1"/>
  <c r="G25" i="2" l="1"/>
  <c r="H25" i="2"/>
  <c r="I25" i="2"/>
  <c r="J25" i="2"/>
  <c r="K25" i="2"/>
  <c r="G26" i="2"/>
  <c r="H26" i="2"/>
  <c r="I26" i="2"/>
  <c r="J26" i="2"/>
  <c r="K26" i="2"/>
  <c r="G27" i="2"/>
  <c r="H27" i="2"/>
  <c r="I27" i="2"/>
  <c r="J27" i="2"/>
  <c r="G28" i="2"/>
  <c r="H28" i="2"/>
  <c r="I28" i="2"/>
  <c r="J28" i="2"/>
  <c r="K28" i="2"/>
  <c r="G29" i="2"/>
  <c r="H29" i="2"/>
  <c r="I29" i="2"/>
  <c r="J29" i="2"/>
  <c r="K29" i="2"/>
  <c r="G30" i="2"/>
  <c r="H30" i="2"/>
  <c r="I30" i="2"/>
  <c r="J30" i="2"/>
  <c r="K30" i="2"/>
  <c r="F26" i="2"/>
  <c r="F27" i="2"/>
  <c r="F28" i="2"/>
  <c r="F30" i="2"/>
  <c r="F25" i="2"/>
  <c r="G31" i="2"/>
  <c r="J31" i="2"/>
  <c r="E32" i="2"/>
  <c r="E33" i="2"/>
  <c r="F31" i="2"/>
  <c r="H31" i="2"/>
  <c r="I31" i="2"/>
  <c r="K31" i="2"/>
  <c r="E35" i="2"/>
  <c r="E36" i="2"/>
  <c r="E37" i="2"/>
  <c r="E31" i="2" l="1"/>
  <c r="E34" i="2"/>
  <c r="I66" i="2" l="1"/>
  <c r="E67" i="2"/>
  <c r="J66" i="2"/>
  <c r="E68" i="2"/>
  <c r="F66" i="2"/>
  <c r="G66" i="2"/>
  <c r="E69" i="2"/>
  <c r="E70" i="2"/>
  <c r="E71" i="2"/>
  <c r="E72" i="2"/>
  <c r="H52" i="2" l="1"/>
  <c r="E54" i="2"/>
  <c r="E57" i="2"/>
  <c r="G52" i="2"/>
  <c r="I52" i="2"/>
  <c r="E58" i="2"/>
  <c r="E56" i="2"/>
  <c r="F52" i="2"/>
  <c r="E66" i="2"/>
  <c r="K66" i="2"/>
  <c r="H66" i="2"/>
  <c r="F130" i="2" l="1"/>
  <c r="H20" i="4" l="1"/>
  <c r="H13" i="4" s="1"/>
  <c r="H10" i="4" s="1"/>
  <c r="F127" i="2" l="1"/>
  <c r="G137" i="2" l="1"/>
  <c r="E93" i="2"/>
  <c r="E90" i="2"/>
  <c r="J101" i="4" l="1"/>
  <c r="H101" i="4"/>
  <c r="J73" i="4"/>
  <c r="H73" i="4"/>
  <c r="J66" i="4"/>
  <c r="H66" i="4"/>
  <c r="J59" i="4"/>
  <c r="J52" i="4"/>
  <c r="H52" i="4"/>
  <c r="J45" i="4"/>
  <c r="H45" i="4"/>
  <c r="J38" i="4"/>
  <c r="H38" i="4"/>
  <c r="J31" i="4"/>
  <c r="H31" i="4"/>
  <c r="H24" i="4"/>
  <c r="H17" i="4"/>
  <c r="J24" i="4" l="1"/>
  <c r="E161" i="2" l="1"/>
  <c r="G159" i="2"/>
  <c r="F159" i="2"/>
  <c r="E158" i="2"/>
  <c r="E157" i="2"/>
  <c r="J156" i="2"/>
  <c r="J153" i="2" s="1"/>
  <c r="I156" i="2"/>
  <c r="I153" i="2" s="1"/>
  <c r="H156" i="2"/>
  <c r="H153" i="2" s="1"/>
  <c r="G156" i="2"/>
  <c r="F156" i="2"/>
  <c r="E155" i="2"/>
  <c r="E154" i="2"/>
  <c r="G153" i="2"/>
  <c r="K152" i="2"/>
  <c r="I152" i="2"/>
  <c r="K151" i="2"/>
  <c r="I151" i="2"/>
  <c r="H151" i="2"/>
  <c r="G151" i="2"/>
  <c r="F151" i="2"/>
  <c r="K150" i="2"/>
  <c r="I150" i="2"/>
  <c r="H150" i="2"/>
  <c r="G150" i="2"/>
  <c r="F150" i="2"/>
  <c r="I149" i="2"/>
  <c r="I148" i="2"/>
  <c r="H148" i="2"/>
  <c r="G148" i="2"/>
  <c r="F148" i="2"/>
  <c r="K147" i="2"/>
  <c r="I147" i="2"/>
  <c r="H147" i="2"/>
  <c r="G147" i="2"/>
  <c r="F147" i="2"/>
  <c r="K145" i="2"/>
  <c r="J145" i="2"/>
  <c r="I145" i="2"/>
  <c r="H145" i="2"/>
  <c r="G145" i="2"/>
  <c r="F145" i="2"/>
  <c r="K144" i="2"/>
  <c r="J144" i="2"/>
  <c r="I144" i="2"/>
  <c r="H144" i="2"/>
  <c r="G144" i="2"/>
  <c r="F144" i="2"/>
  <c r="K143" i="2"/>
  <c r="J143" i="2"/>
  <c r="I143" i="2"/>
  <c r="H143" i="2"/>
  <c r="G143" i="2"/>
  <c r="F143" i="2"/>
  <c r="J142" i="2"/>
  <c r="I142" i="2"/>
  <c r="H142" i="2"/>
  <c r="G142" i="2"/>
  <c r="F142" i="2"/>
  <c r="K140" i="2"/>
  <c r="J140" i="2"/>
  <c r="I140" i="2"/>
  <c r="H140" i="2"/>
  <c r="G140" i="2"/>
  <c r="F140" i="2"/>
  <c r="K137" i="2"/>
  <c r="K136" i="2"/>
  <c r="I136" i="2"/>
  <c r="H136" i="2"/>
  <c r="G136" i="2"/>
  <c r="F136" i="2"/>
  <c r="K135" i="2"/>
  <c r="I135" i="2"/>
  <c r="H135" i="2"/>
  <c r="G135" i="2"/>
  <c r="F135" i="2"/>
  <c r="F133" i="2"/>
  <c r="K132" i="2"/>
  <c r="I132" i="2"/>
  <c r="H132" i="2"/>
  <c r="G132" i="2"/>
  <c r="K130" i="2"/>
  <c r="J130" i="2"/>
  <c r="K129" i="2"/>
  <c r="J129" i="2"/>
  <c r="I129" i="2"/>
  <c r="H129" i="2"/>
  <c r="G129" i="2"/>
  <c r="F129" i="2"/>
  <c r="K128" i="2"/>
  <c r="J128" i="2"/>
  <c r="I128" i="2"/>
  <c r="H128" i="2"/>
  <c r="G128" i="2"/>
  <c r="F128" i="2"/>
  <c r="K127" i="2"/>
  <c r="J127" i="2"/>
  <c r="I127" i="2"/>
  <c r="H127" i="2"/>
  <c r="K126" i="2"/>
  <c r="J126" i="2"/>
  <c r="I126" i="2"/>
  <c r="H126" i="2"/>
  <c r="G126" i="2"/>
  <c r="F126" i="2"/>
  <c r="K125" i="2"/>
  <c r="J125" i="2"/>
  <c r="I125" i="2"/>
  <c r="H125" i="2"/>
  <c r="G125" i="2"/>
  <c r="F125" i="2"/>
  <c r="E115" i="2"/>
  <c r="E114" i="2"/>
  <c r="E113" i="2"/>
  <c r="E112" i="2"/>
  <c r="E111" i="2"/>
  <c r="E110" i="2"/>
  <c r="K109" i="2"/>
  <c r="J109" i="2"/>
  <c r="I109" i="2"/>
  <c r="H109" i="2"/>
  <c r="G109" i="2"/>
  <c r="F109" i="2"/>
  <c r="G86" i="2"/>
  <c r="G107" i="2" s="1"/>
  <c r="E100" i="2"/>
  <c r="E99" i="2"/>
  <c r="E98" i="2"/>
  <c r="E97" i="2"/>
  <c r="E96" i="2"/>
  <c r="E95" i="2"/>
  <c r="K94" i="2"/>
  <c r="J94" i="2"/>
  <c r="I94" i="2"/>
  <c r="H94" i="2"/>
  <c r="E92" i="2"/>
  <c r="E91" i="2"/>
  <c r="J90" i="2"/>
  <c r="E89" i="2"/>
  <c r="E88" i="2"/>
  <c r="K87" i="2"/>
  <c r="J87" i="2"/>
  <c r="I87" i="2"/>
  <c r="H87" i="2"/>
  <c r="G87" i="2"/>
  <c r="F87" i="2"/>
  <c r="K86" i="2"/>
  <c r="K107" i="2" s="1"/>
  <c r="J86" i="2"/>
  <c r="I86" i="2"/>
  <c r="I107" i="2" s="1"/>
  <c r="H86" i="2"/>
  <c r="H107" i="2" s="1"/>
  <c r="K85" i="2"/>
  <c r="K106" i="2" s="1"/>
  <c r="J85" i="2"/>
  <c r="I85" i="2"/>
  <c r="I106" i="2" s="1"/>
  <c r="H85" i="2"/>
  <c r="H106" i="2" s="1"/>
  <c r="G85" i="2"/>
  <c r="G106" i="2" s="1"/>
  <c r="F85" i="2"/>
  <c r="F106" i="2" s="1"/>
  <c r="K84" i="2"/>
  <c r="K105" i="2" s="1"/>
  <c r="J84" i="2"/>
  <c r="I84" i="2"/>
  <c r="I105" i="2" s="1"/>
  <c r="H84" i="2"/>
  <c r="H105" i="2" s="1"/>
  <c r="G84" i="2"/>
  <c r="G105" i="2" s="1"/>
  <c r="F84" i="2"/>
  <c r="F105" i="2" s="1"/>
  <c r="K83" i="2"/>
  <c r="J83" i="2"/>
  <c r="I83" i="2"/>
  <c r="I104" i="2" s="1"/>
  <c r="I119" i="2" s="1"/>
  <c r="H83" i="2"/>
  <c r="H104" i="2" s="1"/>
  <c r="H119" i="2" s="1"/>
  <c r="G83" i="2"/>
  <c r="F83" i="2"/>
  <c r="K82" i="2"/>
  <c r="K103" i="2" s="1"/>
  <c r="J82" i="2"/>
  <c r="I82" i="2"/>
  <c r="I103" i="2" s="1"/>
  <c r="H82" i="2"/>
  <c r="H103" i="2" s="1"/>
  <c r="G82" i="2"/>
  <c r="G103" i="2" s="1"/>
  <c r="F82" i="2"/>
  <c r="F103" i="2" s="1"/>
  <c r="K81" i="2"/>
  <c r="K102" i="2" s="1"/>
  <c r="J81" i="2"/>
  <c r="I81" i="2"/>
  <c r="I102" i="2" s="1"/>
  <c r="H81" i="2"/>
  <c r="H102" i="2" s="1"/>
  <c r="G81" i="2"/>
  <c r="G102" i="2" s="1"/>
  <c r="F81" i="2"/>
  <c r="F102" i="2" s="1"/>
  <c r="J79" i="2"/>
  <c r="J58" i="2" s="1"/>
  <c r="J78" i="2"/>
  <c r="J57" i="2" s="1"/>
  <c r="E78" i="2"/>
  <c r="J77" i="2"/>
  <c r="J56" i="2" s="1"/>
  <c r="E77" i="2"/>
  <c r="K76" i="2"/>
  <c r="K55" i="2" s="1"/>
  <c r="J76" i="2"/>
  <c r="J55" i="2" s="1"/>
  <c r="K133" i="2"/>
  <c r="J75" i="2"/>
  <c r="J54" i="2" s="1"/>
  <c r="E75" i="2"/>
  <c r="J74" i="2"/>
  <c r="J53" i="2" s="1"/>
  <c r="E74" i="2"/>
  <c r="I73" i="2"/>
  <c r="H73" i="2"/>
  <c r="G73" i="2"/>
  <c r="E51" i="2"/>
  <c r="E50" i="2"/>
  <c r="E49" i="2"/>
  <c r="K48" i="2"/>
  <c r="K134" i="2" s="1"/>
  <c r="E47" i="2"/>
  <c r="E46" i="2"/>
  <c r="J45" i="2"/>
  <c r="I45" i="2"/>
  <c r="H45" i="2"/>
  <c r="G45" i="2"/>
  <c r="F45" i="2"/>
  <c r="E44" i="2"/>
  <c r="E43" i="2"/>
  <c r="E42" i="2"/>
  <c r="K142" i="2"/>
  <c r="E40" i="2"/>
  <c r="E39" i="2"/>
  <c r="K38" i="2"/>
  <c r="J38" i="2"/>
  <c r="I38" i="2"/>
  <c r="H38" i="2"/>
  <c r="G38" i="2"/>
  <c r="F38" i="2"/>
  <c r="K122" i="2"/>
  <c r="K11" i="2"/>
  <c r="G11" i="2"/>
  <c r="K73" i="2" l="1"/>
  <c r="J134" i="2"/>
  <c r="E129" i="2"/>
  <c r="E159" i="2"/>
  <c r="J149" i="2"/>
  <c r="G127" i="2"/>
  <c r="G104" i="2"/>
  <c r="G119" i="2" s="1"/>
  <c r="J133" i="2"/>
  <c r="J103" i="2"/>
  <c r="J163" i="2"/>
  <c r="K149" i="2"/>
  <c r="J136" i="2"/>
  <c r="J106" i="2"/>
  <c r="J121" i="2" s="1"/>
  <c r="K27" i="2"/>
  <c r="J137" i="2"/>
  <c r="J107" i="2"/>
  <c r="J122" i="2" s="1"/>
  <c r="E132" i="2"/>
  <c r="J132" i="2"/>
  <c r="J102" i="2"/>
  <c r="E76" i="2"/>
  <c r="J150" i="2"/>
  <c r="J105" i="2"/>
  <c r="F104" i="2"/>
  <c r="F119" i="2" s="1"/>
  <c r="J104" i="2"/>
  <c r="J119" i="2" s="1"/>
  <c r="E82" i="2"/>
  <c r="J24" i="2"/>
  <c r="F24" i="2"/>
  <c r="E140" i="2"/>
  <c r="G24" i="2"/>
  <c r="E142" i="2"/>
  <c r="G122" i="2"/>
  <c r="E150" i="2"/>
  <c r="E162" i="2"/>
  <c r="H12" i="2"/>
  <c r="H24" i="2"/>
  <c r="I122" i="2"/>
  <c r="E87" i="2"/>
  <c r="K124" i="2"/>
  <c r="K80" i="2"/>
  <c r="E85" i="2"/>
  <c r="J160" i="2"/>
  <c r="E125" i="2"/>
  <c r="J124" i="2"/>
  <c r="J139" i="2"/>
  <c r="E133" i="2"/>
  <c r="G118" i="2"/>
  <c r="H14" i="2"/>
  <c r="J15" i="2"/>
  <c r="H117" i="2"/>
  <c r="H11" i="2"/>
  <c r="F118" i="2"/>
  <c r="F12" i="2"/>
  <c r="J118" i="2"/>
  <c r="J12" i="2"/>
  <c r="G120" i="2"/>
  <c r="G14" i="2"/>
  <c r="G10" i="2" s="1"/>
  <c r="K120" i="2"/>
  <c r="K14" i="2"/>
  <c r="I121" i="2"/>
  <c r="E81" i="2"/>
  <c r="J80" i="2"/>
  <c r="K160" i="2"/>
  <c r="E109" i="2"/>
  <c r="I124" i="2"/>
  <c r="E143" i="2"/>
  <c r="E144" i="2"/>
  <c r="I11" i="2"/>
  <c r="F121" i="2"/>
  <c r="J117" i="2"/>
  <c r="J11" i="2"/>
  <c r="J13" i="2"/>
  <c r="I120" i="2"/>
  <c r="I14" i="2"/>
  <c r="K121" i="2"/>
  <c r="K15" i="2"/>
  <c r="K45" i="2"/>
  <c r="E45" i="2" s="1"/>
  <c r="E84" i="2"/>
  <c r="F86" i="2"/>
  <c r="F107" i="2" s="1"/>
  <c r="F122" i="2" s="1"/>
  <c r="E135" i="2"/>
  <c r="I146" i="2"/>
  <c r="E151" i="2"/>
  <c r="E165" i="2"/>
  <c r="K118" i="2"/>
  <c r="K12" i="2"/>
  <c r="F117" i="2"/>
  <c r="F11" i="2"/>
  <c r="I118" i="2"/>
  <c r="I12" i="2"/>
  <c r="F120" i="2"/>
  <c r="F14" i="2"/>
  <c r="J120" i="2"/>
  <c r="J14" i="2"/>
  <c r="H121" i="2"/>
  <c r="J16" i="2"/>
  <c r="H124" i="2"/>
  <c r="E126" i="2"/>
  <c r="E128" i="2"/>
  <c r="E136" i="2"/>
  <c r="E141" i="2"/>
  <c r="F153" i="2"/>
  <c r="E164" i="2"/>
  <c r="E166" i="2"/>
  <c r="E94" i="2"/>
  <c r="G160" i="2"/>
  <c r="H80" i="2"/>
  <c r="I80" i="2"/>
  <c r="H160" i="2"/>
  <c r="E83" i="2"/>
  <c r="I139" i="2"/>
  <c r="E137" i="2"/>
  <c r="G139" i="2"/>
  <c r="E145" i="2"/>
  <c r="F139" i="2"/>
  <c r="E38" i="2"/>
  <c r="I117" i="2"/>
  <c r="F131" i="2"/>
  <c r="E163" i="2"/>
  <c r="H120" i="2"/>
  <c r="K139" i="2"/>
  <c r="I160" i="2"/>
  <c r="H122" i="2"/>
  <c r="E27" i="2"/>
  <c r="K24" i="2"/>
  <c r="G80" i="2"/>
  <c r="I24" i="2"/>
  <c r="E28" i="2"/>
  <c r="E48" i="2"/>
  <c r="E79" i="2"/>
  <c r="G94" i="2"/>
  <c r="I131" i="2"/>
  <c r="J135" i="2"/>
  <c r="E147" i="2"/>
  <c r="J148" i="2"/>
  <c r="F152" i="2"/>
  <c r="F146" i="2" s="1"/>
  <c r="J152" i="2"/>
  <c r="F160" i="2"/>
  <c r="E127" i="2"/>
  <c r="J147" i="2"/>
  <c r="K148" i="2"/>
  <c r="K146" i="2" s="1"/>
  <c r="J151" i="2"/>
  <c r="G152" i="2"/>
  <c r="K156" i="2"/>
  <c r="K153" i="2" s="1"/>
  <c r="E26" i="2"/>
  <c r="E30" i="2"/>
  <c r="E41" i="2"/>
  <c r="F73" i="2"/>
  <c r="J73" i="2"/>
  <c r="G131" i="2"/>
  <c r="K131" i="2"/>
  <c r="H152" i="2"/>
  <c r="E25" i="2"/>
  <c r="E29" i="2"/>
  <c r="F94" i="2"/>
  <c r="H131" i="2"/>
  <c r="H139" i="2"/>
  <c r="F10" i="2" l="1"/>
  <c r="E73" i="2"/>
  <c r="J52" i="2"/>
  <c r="E55" i="2"/>
  <c r="E52" i="2" s="1"/>
  <c r="K52" i="2"/>
  <c r="J146" i="2"/>
  <c r="K104" i="2"/>
  <c r="K119" i="2" s="1"/>
  <c r="E86" i="2"/>
  <c r="E80" i="2" s="1"/>
  <c r="G121" i="2"/>
  <c r="E121" i="2" s="1"/>
  <c r="E106" i="2"/>
  <c r="E11" i="2"/>
  <c r="K10" i="2"/>
  <c r="E120" i="2"/>
  <c r="J116" i="2"/>
  <c r="J131" i="2"/>
  <c r="E139" i="2"/>
  <c r="F80" i="2"/>
  <c r="E122" i="2"/>
  <c r="G146" i="2"/>
  <c r="J101" i="2"/>
  <c r="E105" i="2"/>
  <c r="E15" i="2"/>
  <c r="E12" i="2"/>
  <c r="E160" i="2"/>
  <c r="E14" i="2"/>
  <c r="E148" i="2"/>
  <c r="I10" i="2"/>
  <c r="J10" i="2"/>
  <c r="H10" i="2"/>
  <c r="I116" i="2"/>
  <c r="E119" i="2"/>
  <c r="I101" i="2"/>
  <c r="E152" i="2"/>
  <c r="E131" i="2"/>
  <c r="E24" i="2"/>
  <c r="H118" i="2"/>
  <c r="E118" i="2" s="1"/>
  <c r="E103" i="2"/>
  <c r="H101" i="2"/>
  <c r="E134" i="2"/>
  <c r="E130" i="2"/>
  <c r="H146" i="2"/>
  <c r="K117" i="2"/>
  <c r="K101" i="2"/>
  <c r="E156" i="2"/>
  <c r="E153" i="2" s="1"/>
  <c r="E102" i="2"/>
  <c r="G124" i="2"/>
  <c r="G117" i="2"/>
  <c r="G116" i="2" s="1"/>
  <c r="G101" i="2"/>
  <c r="E149" i="2"/>
  <c r="F124" i="2"/>
  <c r="K116" i="2" l="1"/>
  <c r="E104" i="2"/>
  <c r="E10" i="2"/>
  <c r="E107" i="2"/>
  <c r="F116" i="2"/>
  <c r="F101" i="2"/>
  <c r="E101" i="2" s="1"/>
  <c r="E124" i="2"/>
  <c r="E146" i="2"/>
  <c r="E117" i="2"/>
  <c r="E116" i="2" s="1"/>
  <c r="H1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1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</t>
        </r>
      </text>
    </comment>
  </commentList>
</comments>
</file>

<file path=xl/sharedStrings.xml><?xml version="1.0" encoding="utf-8"?>
<sst xmlns="http://schemas.openxmlformats.org/spreadsheetml/2006/main" count="530" uniqueCount="200">
  <si>
    <t>Таблица 2</t>
  </si>
  <si>
    <t>Распределение финансовых ресурсов муниципальной программы</t>
  </si>
  <si>
    <t>№ п/п структурного элемента (основного мероприятия)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</si>
  <si>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</si>
  <si>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</si>
  <si>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</si>
  <si>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 том числе</t>
  </si>
  <si>
    <t>Всего</t>
  </si>
  <si>
    <t>2027-2030гг.</t>
  </si>
  <si>
    <t>1.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</si>
  <si>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</si>
  <si>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</si>
  <si>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</si>
  <si>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</si>
  <si>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полномочий**</t>
  </si>
  <si>
    <t xml:space="preserve">средства поселений***
</t>
  </si>
  <si>
    <t>иные источники</t>
  </si>
  <si>
    <t xml:space="preserve">средства поселений*** 
</t>
  </si>
  <si>
    <t>2.</t>
  </si>
  <si>
    <t>бюджет автономного округа</t>
  </si>
  <si>
    <t>иные  источники</t>
  </si>
  <si>
    <t>3.</t>
  </si>
  <si>
    <t>4.</t>
  </si>
  <si>
    <t>Всего по муниципальной программе</t>
  </si>
  <si>
    <t>в том числе:</t>
  </si>
  <si>
    <t>Проектная часть</t>
  </si>
  <si>
    <t>Процессная часть</t>
  </si>
  <si>
    <t xml:space="preserve">всего 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</si>
  <si>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</si>
  <si>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</si>
  <si>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</si>
  <si>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</si>
  <si>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расходов структурного элемента (основного мероприятия)</t>
  </si>
  <si>
    <t xml:space="preserve">Цель: Сохранение благоприятной окружающей среды и биологического разнообразия в интересах настоящего и будущего поколений, в том числе эффективное обращение с отходами производства и потребления. Экологическое оздоровление водных объектов.
</t>
  </si>
  <si>
    <t>Таблица 6</t>
  </si>
  <si>
    <t>№ п/п</t>
  </si>
  <si>
    <t>Наименование инвестиционного проекта</t>
  </si>
  <si>
    <t xml:space="preserve">Объем финансирования инвестиционного проекта </t>
  </si>
  <si>
    <t>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</si>
  <si>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</si>
  <si>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</si>
  <si>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</si>
  <si>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</si>
  <si>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</si>
  <si>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</si>
  <si>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</si>
  <si>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</si>
  <si>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</si>
  <si>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</si>
  <si>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</si>
  <si>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 xml:space="preserve">Строительство </t>
  </si>
  <si>
    <t>Департамент строительства и жилижно-коммунального комплекса Нефтеюганского района/МКУ "Управление капитального страительства  и жилищно-коммунального комплекса Нефтеюганского района"</t>
  </si>
  <si>
    <t>средства по Соглашениям по передаче полномочий</t>
  </si>
  <si>
    <t>средства поселений</t>
  </si>
  <si>
    <t>400 м3/сут</t>
  </si>
  <si>
    <t>Реконструкция</t>
  </si>
  <si>
    <t>Реконструкция  КОС производительностью 200 м3/сут. в сп.Куть-Ях</t>
  </si>
  <si>
    <t>200 м3/сут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</si>
  <si>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</si>
  <si>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 xml:space="preserve">Реконструкция КНС с увеличение мощности сп.Сингапай </t>
  </si>
  <si>
    <t>м3/сут</t>
  </si>
  <si>
    <t xml:space="preserve">Реконструкция КОС в гп.Пойковский </t>
  </si>
  <si>
    <t>7000 м3/сут</t>
  </si>
  <si>
    <t xml:space="preserve">КНС и сети канализации 5 микрорайона г.п.Пойковский </t>
  </si>
  <si>
    <t>524,6 м3/сут/2км</t>
  </si>
  <si>
    <t xml:space="preserve">КОС-400 в сп.Сингапай </t>
  </si>
  <si>
    <t xml:space="preserve">КОС-100 в с.Чеускино </t>
  </si>
  <si>
    <t xml:space="preserve">КОС-200 в сп.Каркатеевы </t>
  </si>
  <si>
    <t>Реконструкция напорного коллектора от КНС-9 до КК сп. Сингапай</t>
  </si>
  <si>
    <t>Реконструкция здания подземной автономной насосной станции с. Чеускино</t>
  </si>
  <si>
    <t>Сети канализации по ул. Новая от СОШ № 1 до ближайшего колодца КК 67 сп. Салым</t>
  </si>
  <si>
    <t>Строительство снегоприемного пункта -  полигона для складирования снеговых масс в сп. Салым</t>
  </si>
  <si>
    <t>ВСЕГО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</si>
  <si>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</si>
  <si>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</si>
  <si>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</si>
  <si>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Мощность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</si>
  <si>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</si>
  <si>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</si>
  <si>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</si>
  <si>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</si>
  <si>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т/год</t>
  </si>
  <si>
    <t>Иные источники</t>
  </si>
  <si>
    <t>Доля ликвидированных вновь выявленных несанкционированных свалок  (%)</t>
  </si>
  <si>
    <t>Реконструкция  КОС - 400 куб.м в сп.Салым</t>
  </si>
  <si>
    <t>Доля обеспеченности поселений  района канализационно-очистными сооружениями приведенных к нормативному состоянию (%)</t>
  </si>
  <si>
    <t>м3/сут/2км</t>
  </si>
  <si>
    <t xml:space="preserve">КОС-150 в сп.Сентябрьский </t>
  </si>
  <si>
    <t xml:space="preserve">КОС-БИО п.Сивысь-Ях </t>
  </si>
  <si>
    <t xml:space="preserve">Иные источники 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</si>
  <si>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</si>
  <si>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</si>
  <si>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</si>
  <si>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</si>
  <si>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</si>
  <si>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</si>
  <si>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</si>
  <si>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</si>
  <si>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</si>
  <si>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</si>
  <si>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</si>
  <si>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</si>
  <si>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</si>
  <si>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целевой показатель на начало реализации муниципальной программы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</si>
  <si>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</si>
  <si>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</si>
  <si>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2023г.</t>
  </si>
  <si>
    <t>2024г.</t>
  </si>
  <si>
    <t>2025г.</t>
  </si>
  <si>
    <t>2026г.</t>
  </si>
  <si>
    <t xml:space="preserve">2. </t>
  </si>
  <si>
    <t>".</t>
  </si>
  <si>
    <r>
      <rPr>
        <sz val="12"/>
        <rFont val="Times New Roman"/>
        <family val="1"/>
        <charset val="204"/>
      </rPr>
      <t xml:space="preserve">Задача: 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
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</si>
  <si>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3. </t>
  </si>
  <si>
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</si>
  <si>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Задача: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Обь.</t>
  </si>
  <si>
    <t>Задача: 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</si>
  <si>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Сведения о фактически исполненных обязательствах на 01.01.2023 год</t>
  </si>
  <si>
    <t>2024 год</t>
  </si>
  <si>
    <t>2023 год</t>
  </si>
  <si>
    <t>2025 год</t>
  </si>
  <si>
    <t>2026 год</t>
  </si>
  <si>
    <t>2027 - 2030 годы</t>
  </si>
  <si>
    <t>2025 - ПИР      2026 - 2027 - СМР</t>
  </si>
  <si>
    <t xml:space="preserve">2029 - ПИР                2030 - СМР </t>
  </si>
  <si>
    <t xml:space="preserve">2027 - ПИР            2028-2029 - СМР    </t>
  </si>
  <si>
    <t>2030 - ПИР            2031-2032 - СМР</t>
  </si>
  <si>
    <t>2026 - ПИР              2027-2028 - СМР</t>
  </si>
  <si>
    <t xml:space="preserve">Основное мероприятие "Организация деятельности по обращению с отходами производства и потребления"                             (показатель 2  таблицы 8)  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</si>
  <si>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(показатель 3 таблицы 1)
</t>
  </si>
  <si>
    <t xml:space="preserve">Основное мероприятие "Повышение экологически безопасного уровня обращения с отходами и качества жизни 
населения"                              (показатель 1 таблицы 8)
</t>
  </si>
  <si>
    <t xml:space="preserve">Администрации городского и сельских поселений Нефтеюганского района
</t>
  </si>
  <si>
    <t xml:space="preserve">Соисполнитель  3   Администрации городского и сельских поселений Нефтеюганского района
</t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</si>
  <si>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"Сохранение уникальных водных объектов" (показатель 1,2 таблицы 1) </t>
    </r>
  </si>
  <si>
    <r>
      <t xml:space="preserve">Региональный проект </t>
    </r>
    <r>
      <rPr>
        <sz val="12"/>
        <color theme="1"/>
        <rFont val="Times New Roman"/>
        <family val="1"/>
        <charset val="204"/>
      </rPr>
      <t>"Сохранение уникальных водных объектов"</t>
    </r>
  </si>
  <si>
    <t>Проведение субботников по очистке береговой линии от мусора.</t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</si>
  <si>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"Спасти  
и сохранить"           </t>
    </r>
  </si>
  <si>
    <r>
      <t xml:space="preserve">Основное мероприятие  </t>
    </r>
    <r>
      <rPr>
        <sz val="12"/>
        <color theme="1"/>
        <rFont val="Times New Roman"/>
        <family val="1"/>
        <charset val="204"/>
      </rPr>
      <t xml:space="preserve">"Организация деятельности по обращению с отходами производства и потребления"                             </t>
    </r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</si>
  <si>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"Повышение экологически безопасного уровня обращения с отходами и качества жизни 
населения"                              </t>
    </r>
  </si>
  <si>
    <t>Утилизация ЖБО сп. Лемпино;                             Утилизация ЖБО сп.Усть-Юган;                        Приведение в нормотивное сотояние канализационных очистных сооружений в поселениях Нефтеюганского района.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</si>
  <si>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 условных и безусловных обязательствах, возникающих при исполнении концессионного соглашения</t>
    </r>
  </si>
  <si>
    <t>Доля обеспеченности поселений Нефтеюганского района канализационно-очистными сооружениями, приведенных к нормативному состоянию (%)</t>
  </si>
  <si>
    <t xml:space="preserve">Департамент строительства 
и жилищно-коммунального комплекса Нефтеюганского района
</t>
  </si>
  <si>
    <t xml:space="preserve">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
</t>
  </si>
  <si>
    <t xml:space="preserve">Департамент строительства 
и жилищно-коммунального комплекса Нефтеюганского района
</t>
  </si>
  <si>
    <t>Инвестиции в объекты муниципальной собственности</t>
  </si>
  <si>
    <t>Прочие расходы</t>
  </si>
  <si>
    <t>Соисполнитель 1   Департамент строительства и жилищно-коммунального комплекса  Нефтеюганского района</t>
  </si>
  <si>
    <t>Структурный элемент (основное мероприятие) муниципальной программы</t>
  </si>
  <si>
    <t>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</si>
  <si>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исполнитель: 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</si>
  <si>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   Комитет по делам народов Севера,охраны окружающей среды и водных ресурсов администрации Нефтеюганского района</t>
  </si>
  <si>
    <t>Администрации городского и сельских поселений Нефтеюганского района</t>
  </si>
  <si>
    <t>Департамент образования  Нефтеюганского района</t>
  </si>
  <si>
    <t>Соисполнитель 2  Департамент образования Нефтеюганского района</t>
  </si>
  <si>
    <t>Комитет по делам народов Севера, охраны окружающей среды и водных ресурсов администрации Нефтеюганского района,                                                                   Департамент образования Нефтеюганского района, Администрации городского и сельских поселений Нефтеюганского района, в том числе:</t>
  </si>
  <si>
    <t>Департамент строительства и жилищно-коммунального комплекса Нефтеюганского района, Комитет по делам народов Севера, охраны окружающей среды и водных ресурсов администрации Нефтеюганского района</t>
  </si>
  <si>
    <r>
      <t xml:space="preserve">Обеспечение информирования населения о раздельном сборе мусора, о порядке обращения с отходами и об их ответственности, о пунктах приема отходов I и  II классов опасности через средства массовой информации (печатные издания, телевидение и радио);
Участие в международной экологической акции "Спасти и сохранить";
Организации деятельности школьных лесничеств;
Проведение экологических форумов в образовательных учреждениях района;
Поощрение общественных деятелей;                        </t>
    </r>
    <r>
      <rPr>
        <sz val="12"/>
        <rFont val="Times New Roman"/>
        <family val="1"/>
        <charset val="204"/>
      </rPr>
      <t>Озеленение.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</si>
  <si>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</si>
  <si>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отходами;                                                                                                                                 Мероприятия по ликвидации мест захламления;                                                                                     Мероприятия по рекультивации полигона для складирования бытовых и промышленных отходов гп. Пойковский;                                                                          </t>
  </si>
  <si>
    <t xml:space="preserve">4. </t>
  </si>
  <si>
    <t>5.</t>
  </si>
  <si>
    <t xml:space="preserve">Мероприятия по Рекультивации несанкционированной свалки твердых коммунальных отходов в гп. Пойковский.
</t>
  </si>
  <si>
    <t>2024-2025-ПИР, 2025-2027 - СМР</t>
  </si>
  <si>
    <t>2024 - ПИР               2025-2026 - СМР</t>
  </si>
  <si>
    <t>2025 - ПИР     2026 - 2027 -  СМР</t>
  </si>
  <si>
    <t>2025 - ПИР    2026 - СМР</t>
  </si>
  <si>
    <t>2023 - ПИР              2023 - СМР</t>
  </si>
  <si>
    <t>Местный бюджет, окружной бюджет</t>
  </si>
  <si>
    <t>2024 - ПИР            2025 - СМР</t>
  </si>
  <si>
    <t>2024 - ПИР            2025 - 2026 - СМР</t>
  </si>
  <si>
    <t>2025 - ПИР              2026 - СМР</t>
  </si>
  <si>
    <t>2025-ПИР            2026-СМР</t>
  </si>
  <si>
    <t>2023-ПИР             2024 - СМР</t>
  </si>
  <si>
    <t>2026 - ПИР    2027-2028 - СМР</t>
  </si>
  <si>
    <t>2024 - ПИР 2025-2026 СМР</t>
  </si>
  <si>
    <t xml:space="preserve">Реконструкция КОС
800 м3/сутки с устройством КНС
400 куб.м/сут
300 куб.м/сут
</t>
  </si>
  <si>
    <t>2025-ПИР              2026 - СМР</t>
  </si>
  <si>
    <t>2023 - ПИР       2023-СМР</t>
  </si>
  <si>
    <t>2025-ПИР     2026-2027 -СМР</t>
  </si>
  <si>
    <t>2025-ПИР    2026-СМР</t>
  </si>
  <si>
    <t xml:space="preserve">2025-ПИР  2026-2027-СМР   </t>
  </si>
  <si>
    <t>2026 - ПИР  2027 - СМР</t>
  </si>
  <si>
    <t>Реконструкция объекта:  КОС-200 в сп.Каркатеевы</t>
  </si>
  <si>
    <t>2024-ПИР 2025-2026-СМР</t>
  </si>
  <si>
    <t>КОС-100 в с.Чеускино</t>
  </si>
  <si>
    <t>100 м3/сут</t>
  </si>
  <si>
    <t>2024-ПИР             2024 - СМР</t>
  </si>
  <si>
    <t>40 м3/сут</t>
  </si>
  <si>
    <t>2026-ПИР 2027-2028-СМР</t>
  </si>
  <si>
    <t>2024-ПИР             2025 - СМР</t>
  </si>
  <si>
    <t>Остаток стоимости на 01.01.2024</t>
  </si>
  <si>
    <t>Перечень реализуемых объектов на 2024 год 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</si>
  <si>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</si>
  <si>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</si>
  <si>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Инвистиции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</si>
  <si>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</si>
  <si>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 xml:space="preserve">Проект Нефтеюганского района "Рекультивация несанкционированной свалки твердых бытовых отходов 
в гп. Пойковский Нефтеюганского района"
 </t>
  </si>
  <si>
    <t xml:space="preserve">Проект Нефтеюганского района "Рекультивация несанкционированной свалки твердых бытовых отходов в гп. Пойковский Нефтеюганского района"
 (показатель 2  таблицы 8)  </t>
  </si>
  <si>
    <t>Комитет по делам народов Севера, охраны окружающей среды и водных ресурсов администрации Нефтеюганского района,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</si>
</sst>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_р_._-;\-* #,##0.00000_р_._-;_-* &quot;-&quot;?_р_.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0000\ _₽_-;\-* #,##0.000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81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7" fontId="11" fillId="2" borderId="2" xfId="0" applyNumberFormat="1" applyFont="1" applyFill="1" applyBorder="1" applyAlignment="1">
      <alignment horizontal="center" vertical="center"/>
    </xf>
    <xf numFmtId="167" fontId="5" fillId="2" borderId="8" xfId="0" applyNumberFormat="1" applyFont="1" applyFill="1" applyBorder="1" applyAlignment="1">
      <alignment horizontal="center" vertical="center"/>
    </xf>
    <xf numFmtId="167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4" fillId="0" borderId="19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16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66" fontId="0" fillId="2" borderId="8" xfId="0" applyNumberForma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2"/>
  <sheetViews>
    <sheetView view="pageBreakPreview" zoomScale="77" zoomScaleNormal="77" zoomScaleSheetLayoutView="77" workbookViewId="0">
      <selection activeCell="G97" sqref="G97"/>
    </sheetView>
  </sheetViews>
  <sheetFormatPr defaultRowHeight="15" x14ac:dyDescent="0.25"/>
  <cols>
    <col min="1" max="1" width="14.140625" customWidth="1"/>
    <col min="2" max="2" width="25.28515625" customWidth="1"/>
    <col min="3" max="3" width="38" customWidth="1"/>
    <col min="4" max="4" width="27.42578125" customWidth="1"/>
    <col min="5" max="5" width="21.85546875" customWidth="1"/>
    <col min="6" max="6" width="21.28515625" customWidth="1"/>
    <col min="7" max="8" width="18.85546875" customWidth="1"/>
    <col min="9" max="9" width="24.42578125" customWidth="1"/>
    <col min="10" max="10" width="12.140625" hidden="1" customWidth="1"/>
    <col min="11" max="11" width="25.28515625" customWidth="1"/>
    <col min="12" max="12" width="58.7109375" customWidth="1"/>
    <col min="13" max="13" width="18.85546875" customWidth="1"/>
    <col min="14" max="14" width="17" customWidth="1"/>
  </cols>
  <sheetData>
    <row r="1" spans="1:13" ht="19.5" x14ac:dyDescent="0.3">
      <c r="A1" s="1"/>
      <c r="F1" s="107" t="s">
        <v>0</v>
      </c>
      <c r="G1" s="107"/>
      <c r="H1" s="107"/>
      <c r="I1" s="107"/>
    </row>
    <row r="2" spans="1:13" ht="15.75" x14ac:dyDescent="0.25">
      <c r="A2" s="1"/>
      <c r="F2" s="2"/>
      <c r="G2" s="2"/>
      <c r="H2" s="2"/>
    </row>
    <row r="3" spans="1:13" ht="19.5" x14ac:dyDescent="0.3">
      <c r="A3" s="3"/>
      <c r="B3" s="4"/>
      <c r="C3" s="5" t="s">
        <v>1</v>
      </c>
      <c r="D3" s="5"/>
      <c r="E3" s="5"/>
      <c r="F3" s="6"/>
      <c r="G3" s="6"/>
      <c r="H3" s="6"/>
    </row>
    <row r="4" spans="1:13" ht="18" customHeight="1" x14ac:dyDescent="0.25">
      <c r="A4" s="3"/>
      <c r="B4" s="4"/>
      <c r="C4" s="4"/>
      <c r="D4" s="4"/>
      <c r="E4" s="4"/>
      <c r="F4" s="108"/>
      <c r="G4" s="108"/>
      <c r="H4" s="7"/>
    </row>
    <row r="5" spans="1:13" ht="16.5" customHeight="1" x14ac:dyDescent="0.25">
      <c r="A5" s="109" t="s">
        <v>2</v>
      </c>
      <c r="B5" s="110" t="s">
        <v>148</v>
      </c>
      <c r="C5" s="110" t="s">
        <v>3</v>
      </c>
      <c r="D5" s="110" t="s">
        <v>4</v>
      </c>
      <c r="E5" s="111" t="s">
        <v>5</v>
      </c>
      <c r="F5" s="112"/>
      <c r="G5" s="112"/>
      <c r="H5" s="113"/>
      <c r="I5" s="113"/>
      <c r="J5" s="113"/>
      <c r="K5" s="114"/>
    </row>
    <row r="6" spans="1:13" ht="16.5" customHeight="1" x14ac:dyDescent="0.25">
      <c r="A6" s="109"/>
      <c r="B6" s="110"/>
      <c r="C6" s="110"/>
      <c r="D6" s="110"/>
      <c r="E6" s="111" t="s">
        <v>6</v>
      </c>
      <c r="F6" s="112"/>
      <c r="G6" s="112"/>
      <c r="H6" s="112"/>
      <c r="I6" s="112"/>
      <c r="J6" s="112"/>
      <c r="K6" s="115"/>
    </row>
    <row r="7" spans="1:13" ht="21.75" customHeight="1" x14ac:dyDescent="0.25">
      <c r="A7" s="109"/>
      <c r="B7" s="110"/>
      <c r="C7" s="110"/>
      <c r="D7" s="110"/>
      <c r="E7" s="110" t="s">
        <v>7</v>
      </c>
      <c r="F7" s="112" t="s">
        <v>6</v>
      </c>
      <c r="G7" s="112"/>
      <c r="H7" s="113"/>
      <c r="I7" s="113"/>
      <c r="J7" s="113"/>
      <c r="K7" s="114"/>
    </row>
    <row r="8" spans="1:13" ht="45.75" customHeight="1" x14ac:dyDescent="0.25">
      <c r="A8" s="109"/>
      <c r="B8" s="110"/>
      <c r="C8" s="110"/>
      <c r="D8" s="110"/>
      <c r="E8" s="110"/>
      <c r="F8" s="8">
        <v>2023</v>
      </c>
      <c r="G8" s="8">
        <v>2024</v>
      </c>
      <c r="H8" s="9">
        <v>2025</v>
      </c>
      <c r="I8" s="10">
        <v>2026</v>
      </c>
      <c r="J8" s="11"/>
      <c r="K8" s="11" t="s">
        <v>8</v>
      </c>
    </row>
    <row r="9" spans="1:13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3">
        <v>8</v>
      </c>
      <c r="I9" s="14">
        <v>9</v>
      </c>
      <c r="J9" s="15"/>
      <c r="K9" s="15">
        <v>10</v>
      </c>
    </row>
    <row r="10" spans="1:13" ht="15.75" x14ac:dyDescent="0.25">
      <c r="A10" s="116" t="s">
        <v>9</v>
      </c>
      <c r="B10" s="116" t="s">
        <v>133</v>
      </c>
      <c r="C10" s="104" t="s">
        <v>150</v>
      </c>
      <c r="D10" s="16" t="s">
        <v>10</v>
      </c>
      <c r="E10" s="17">
        <f>E11+E12+E13+E14+E15+E16</f>
        <v>0</v>
      </c>
      <c r="F10" s="17">
        <f>F11+F12+F13+F14+F15+F16</f>
        <v>0</v>
      </c>
      <c r="G10" s="17">
        <f t="shared" ref="G10:K10" si="0">G11+G12+G13+G14+G15+G16</f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</row>
    <row r="11" spans="1:13" ht="15.75" x14ac:dyDescent="0.25">
      <c r="A11" s="117"/>
      <c r="B11" s="117"/>
      <c r="C11" s="105"/>
      <c r="D11" s="58" t="s">
        <v>11</v>
      </c>
      <c r="E11" s="17">
        <f>F11+G11+H11+I11+K11</f>
        <v>0</v>
      </c>
      <c r="F11" s="17">
        <f>F25+F39</f>
        <v>0</v>
      </c>
      <c r="G11" s="17">
        <f t="shared" ref="G11:K11" si="1">G25+G39</f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</row>
    <row r="12" spans="1:13" ht="31.5" x14ac:dyDescent="0.25">
      <c r="A12" s="117"/>
      <c r="B12" s="117"/>
      <c r="C12" s="105"/>
      <c r="D12" s="19" t="s">
        <v>12</v>
      </c>
      <c r="E12" s="17">
        <f t="shared" ref="E12:E15" si="2">F12+G12+H12+I12+K12</f>
        <v>0</v>
      </c>
      <c r="F12" s="17">
        <f t="shared" ref="F12:K12" si="3">F26+F40</f>
        <v>0</v>
      </c>
      <c r="G12" s="17"/>
      <c r="H12" s="17">
        <f t="shared" si="3"/>
        <v>0</v>
      </c>
      <c r="I12" s="17">
        <f t="shared" si="3"/>
        <v>0</v>
      </c>
      <c r="J12" s="17">
        <f t="shared" si="3"/>
        <v>0</v>
      </c>
      <c r="K12" s="17">
        <f t="shared" si="3"/>
        <v>0</v>
      </c>
      <c r="L12" s="64"/>
      <c r="M12" s="65"/>
    </row>
    <row r="13" spans="1:13" ht="15.75" x14ac:dyDescent="0.25">
      <c r="A13" s="117"/>
      <c r="B13" s="117"/>
      <c r="C13" s="105"/>
      <c r="D13" s="19" t="s">
        <v>13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f t="shared" ref="J13" si="4">J27+J41</f>
        <v>0</v>
      </c>
      <c r="K13" s="17">
        <v>0</v>
      </c>
    </row>
    <row r="14" spans="1:13" ht="47.25" x14ac:dyDescent="0.25">
      <c r="A14" s="117"/>
      <c r="B14" s="117"/>
      <c r="C14" s="105"/>
      <c r="D14" s="19" t="s">
        <v>14</v>
      </c>
      <c r="E14" s="17">
        <f t="shared" si="2"/>
        <v>0</v>
      </c>
      <c r="F14" s="17">
        <f t="shared" ref="F14:K14" si="5">F28+F42</f>
        <v>0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</row>
    <row r="15" spans="1:13" ht="31.5" x14ac:dyDescent="0.25">
      <c r="A15" s="117"/>
      <c r="B15" s="117"/>
      <c r="C15" s="105"/>
      <c r="D15" s="19" t="s">
        <v>15</v>
      </c>
      <c r="E15" s="17">
        <f t="shared" si="2"/>
        <v>0</v>
      </c>
      <c r="F15" s="17">
        <v>0</v>
      </c>
      <c r="G15" s="17">
        <v>0</v>
      </c>
      <c r="H15" s="17">
        <v>0</v>
      </c>
      <c r="I15" s="17">
        <v>0</v>
      </c>
      <c r="J15" s="17">
        <f t="shared" ref="J15:K15" si="6">J29+J43</f>
        <v>0</v>
      </c>
      <c r="K15" s="17">
        <f t="shared" si="6"/>
        <v>0</v>
      </c>
    </row>
    <row r="16" spans="1:13" ht="15.75" x14ac:dyDescent="0.25">
      <c r="A16" s="118"/>
      <c r="B16" s="118"/>
      <c r="C16" s="106"/>
      <c r="D16" s="19" t="s">
        <v>16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ref="J16" si="7">J30+J44</f>
        <v>0</v>
      </c>
      <c r="K16" s="17">
        <v>0</v>
      </c>
    </row>
    <row r="17" spans="1:13" ht="15.75" x14ac:dyDescent="0.25">
      <c r="A17" s="116" t="s">
        <v>18</v>
      </c>
      <c r="B17" s="76" t="s">
        <v>198</v>
      </c>
      <c r="C17" s="82" t="s">
        <v>156</v>
      </c>
      <c r="D17" s="16" t="s">
        <v>10</v>
      </c>
      <c r="E17" s="17">
        <f>E18+E19+E20+E21+E22+E23</f>
        <v>1881299.22988</v>
      </c>
      <c r="F17" s="17">
        <f>F18+F19+F20+F21+F22+F23</f>
        <v>968458.78113999998</v>
      </c>
      <c r="G17" s="17">
        <f t="shared" ref="G17:K17" si="8">G18+G19+G20+G21+G22+G23</f>
        <v>912840.44874000002</v>
      </c>
      <c r="H17" s="17">
        <f t="shared" si="8"/>
        <v>0</v>
      </c>
      <c r="I17" s="17">
        <f t="shared" si="8"/>
        <v>0</v>
      </c>
      <c r="J17" s="17">
        <f t="shared" si="8"/>
        <v>0</v>
      </c>
      <c r="K17" s="17">
        <f t="shared" si="8"/>
        <v>0</v>
      </c>
    </row>
    <row r="18" spans="1:13" ht="15.75" x14ac:dyDescent="0.25">
      <c r="A18" s="117"/>
      <c r="B18" s="77"/>
      <c r="C18" s="83"/>
      <c r="D18" s="70" t="s">
        <v>11</v>
      </c>
      <c r="E18" s="17">
        <f>F18+G18+H18+I18+K18</f>
        <v>0</v>
      </c>
      <c r="F18" s="17">
        <f>F32+F46</f>
        <v>0</v>
      </c>
      <c r="G18" s="17">
        <f t="shared" ref="G18:K18" si="9">G32+G46</f>
        <v>0</v>
      </c>
      <c r="H18" s="17">
        <f t="shared" si="9"/>
        <v>0</v>
      </c>
      <c r="I18" s="17">
        <f t="shared" si="9"/>
        <v>0</v>
      </c>
      <c r="J18" s="17">
        <f t="shared" si="9"/>
        <v>0</v>
      </c>
      <c r="K18" s="17">
        <f t="shared" si="9"/>
        <v>0</v>
      </c>
    </row>
    <row r="19" spans="1:13" ht="31.5" x14ac:dyDescent="0.25">
      <c r="A19" s="117"/>
      <c r="B19" s="77"/>
      <c r="C19" s="83"/>
      <c r="D19" s="19" t="s">
        <v>12</v>
      </c>
      <c r="E19" s="17">
        <f t="shared" ref="E19:E23" si="10">F19+G19+H19+I19+K19</f>
        <v>0</v>
      </c>
      <c r="F19" s="17">
        <f t="shared" ref="F19:K20" si="11">F33+F47</f>
        <v>0</v>
      </c>
      <c r="G19" s="17">
        <f t="shared" si="11"/>
        <v>0</v>
      </c>
      <c r="H19" s="17">
        <f t="shared" si="11"/>
        <v>0</v>
      </c>
      <c r="I19" s="17">
        <f t="shared" si="11"/>
        <v>0</v>
      </c>
      <c r="J19" s="17">
        <f t="shared" si="11"/>
        <v>0</v>
      </c>
      <c r="K19" s="17">
        <f t="shared" si="11"/>
        <v>0</v>
      </c>
    </row>
    <row r="20" spans="1:13" ht="15.75" x14ac:dyDescent="0.25">
      <c r="A20" s="117"/>
      <c r="B20" s="77"/>
      <c r="C20" s="83"/>
      <c r="D20" s="19" t="s">
        <v>13</v>
      </c>
      <c r="E20" s="17">
        <f t="shared" si="10"/>
        <v>1881299.22988</v>
      </c>
      <c r="F20" s="17">
        <f>968458.78114</f>
        <v>968458.78113999998</v>
      </c>
      <c r="G20" s="17">
        <v>912840.44874000002</v>
      </c>
      <c r="H20" s="17">
        <v>0</v>
      </c>
      <c r="I20" s="17">
        <v>0</v>
      </c>
      <c r="J20" s="17">
        <f t="shared" si="11"/>
        <v>0</v>
      </c>
      <c r="K20" s="17">
        <v>0</v>
      </c>
    </row>
    <row r="21" spans="1:13" ht="47.25" x14ac:dyDescent="0.25">
      <c r="A21" s="117"/>
      <c r="B21" s="77"/>
      <c r="C21" s="83"/>
      <c r="D21" s="19" t="s">
        <v>14</v>
      </c>
      <c r="E21" s="17">
        <f t="shared" si="10"/>
        <v>0</v>
      </c>
      <c r="F21" s="17">
        <v>0</v>
      </c>
      <c r="G21" s="17">
        <v>0</v>
      </c>
      <c r="H21" s="17">
        <v>0</v>
      </c>
      <c r="I21" s="17">
        <v>0</v>
      </c>
      <c r="J21" s="17">
        <f t="shared" ref="J21" si="12">J35+J49</f>
        <v>0</v>
      </c>
      <c r="K21" s="17">
        <v>0</v>
      </c>
    </row>
    <row r="22" spans="1:13" ht="31.5" x14ac:dyDescent="0.25">
      <c r="A22" s="117"/>
      <c r="B22" s="77"/>
      <c r="C22" s="83"/>
      <c r="D22" s="19" t="s">
        <v>15</v>
      </c>
      <c r="E22" s="17">
        <f t="shared" si="10"/>
        <v>0</v>
      </c>
      <c r="F22" s="17">
        <v>0</v>
      </c>
      <c r="G22" s="17">
        <v>0</v>
      </c>
      <c r="H22" s="17">
        <v>0</v>
      </c>
      <c r="I22" s="17">
        <v>0</v>
      </c>
      <c r="J22" s="17">
        <f t="shared" ref="J22:K23" si="13">J36+J50</f>
        <v>0</v>
      </c>
      <c r="K22" s="17">
        <f t="shared" si="13"/>
        <v>0</v>
      </c>
    </row>
    <row r="23" spans="1:13" ht="45" customHeight="1" x14ac:dyDescent="0.25">
      <c r="A23" s="118"/>
      <c r="B23" s="78"/>
      <c r="C23" s="84"/>
      <c r="D23" s="19" t="s">
        <v>16</v>
      </c>
      <c r="E23" s="17">
        <f t="shared" si="10"/>
        <v>0</v>
      </c>
      <c r="F23" s="17">
        <v>0</v>
      </c>
      <c r="G23" s="17">
        <v>0</v>
      </c>
      <c r="H23" s="17">
        <v>0</v>
      </c>
      <c r="I23" s="17">
        <v>0</v>
      </c>
      <c r="J23" s="17">
        <f t="shared" si="13"/>
        <v>0</v>
      </c>
      <c r="K23" s="17">
        <v>0</v>
      </c>
    </row>
    <row r="24" spans="1:13" ht="15.75" x14ac:dyDescent="0.25">
      <c r="A24" s="76" t="s">
        <v>21</v>
      </c>
      <c r="B24" s="76" t="s">
        <v>129</v>
      </c>
      <c r="C24" s="104" t="s">
        <v>155</v>
      </c>
      <c r="D24" s="16" t="s">
        <v>10</v>
      </c>
      <c r="E24" s="20">
        <f>E25+E26+E27+E28+E29+E30</f>
        <v>203794.23504999999</v>
      </c>
      <c r="F24" s="20">
        <f>F25+F26+F27+F28+F29+F30</f>
        <v>19480.292130000002</v>
      </c>
      <c r="G24" s="20">
        <f t="shared" ref="G24" si="14">G25+G26+G27+G28+G29+G30</f>
        <v>143804.13451999999</v>
      </c>
      <c r="H24" s="20">
        <f>H25+H26+H27+H28+H29+H30</f>
        <v>17913.7402</v>
      </c>
      <c r="I24" s="20">
        <f t="shared" ref="I24:K24" si="15">I25+I26+I27+I28+I29+I30</f>
        <v>17913.7402</v>
      </c>
      <c r="J24" s="20">
        <f t="shared" si="15"/>
        <v>0</v>
      </c>
      <c r="K24" s="20">
        <f t="shared" si="15"/>
        <v>4682.3279999999995</v>
      </c>
    </row>
    <row r="25" spans="1:13" ht="15.75" x14ac:dyDescent="0.25">
      <c r="A25" s="77"/>
      <c r="B25" s="77"/>
      <c r="C25" s="105"/>
      <c r="D25" s="18" t="s">
        <v>11</v>
      </c>
      <c r="E25" s="17">
        <f>F25+G25+H25+I25+K25</f>
        <v>0</v>
      </c>
      <c r="F25" s="17">
        <f>F39+F46+F32</f>
        <v>0</v>
      </c>
      <c r="G25" s="17">
        <f t="shared" ref="G25:K25" si="16">G39+G46+G32</f>
        <v>0</v>
      </c>
      <c r="H25" s="17">
        <f t="shared" si="16"/>
        <v>0</v>
      </c>
      <c r="I25" s="17">
        <f t="shared" si="16"/>
        <v>0</v>
      </c>
      <c r="J25" s="17">
        <f t="shared" si="16"/>
        <v>0</v>
      </c>
      <c r="K25" s="17">
        <f t="shared" si="16"/>
        <v>0</v>
      </c>
    </row>
    <row r="26" spans="1:13" ht="31.5" x14ac:dyDescent="0.25">
      <c r="A26" s="77"/>
      <c r="B26" s="77"/>
      <c r="C26" s="105"/>
      <c r="D26" s="19" t="s">
        <v>12</v>
      </c>
      <c r="E26" s="17">
        <f t="shared" ref="E26:E30" si="17">F26+G26+H26+I26+K26</f>
        <v>0</v>
      </c>
      <c r="F26" s="17">
        <f t="shared" ref="F26:K30" si="18">F40+F47+F33</f>
        <v>0</v>
      </c>
      <c r="G26" s="17">
        <f t="shared" si="18"/>
        <v>0</v>
      </c>
      <c r="H26" s="17">
        <f t="shared" si="18"/>
        <v>0</v>
      </c>
      <c r="I26" s="17">
        <f t="shared" si="18"/>
        <v>0</v>
      </c>
      <c r="J26" s="17">
        <f t="shared" si="18"/>
        <v>0</v>
      </c>
      <c r="K26" s="17">
        <f t="shared" si="18"/>
        <v>0</v>
      </c>
      <c r="L26" s="65"/>
      <c r="M26" s="64"/>
    </row>
    <row r="27" spans="1:13" ht="15.75" x14ac:dyDescent="0.25">
      <c r="A27" s="77"/>
      <c r="B27" s="77"/>
      <c r="C27" s="105"/>
      <c r="D27" s="19" t="s">
        <v>13</v>
      </c>
      <c r="E27" s="17">
        <f t="shared" si="17"/>
        <v>203794.23504999999</v>
      </c>
      <c r="F27" s="17">
        <f t="shared" si="18"/>
        <v>19480.292130000002</v>
      </c>
      <c r="G27" s="17">
        <f t="shared" si="18"/>
        <v>143804.13451999999</v>
      </c>
      <c r="H27" s="17">
        <f t="shared" si="18"/>
        <v>17913.7402</v>
      </c>
      <c r="I27" s="17">
        <f t="shared" si="18"/>
        <v>17913.7402</v>
      </c>
      <c r="J27" s="17">
        <f t="shared" si="18"/>
        <v>0</v>
      </c>
      <c r="K27" s="17">
        <f t="shared" si="18"/>
        <v>4682.3279999999995</v>
      </c>
    </row>
    <row r="28" spans="1:13" ht="47.25" x14ac:dyDescent="0.25">
      <c r="A28" s="77"/>
      <c r="B28" s="77"/>
      <c r="C28" s="105"/>
      <c r="D28" s="19" t="s">
        <v>14</v>
      </c>
      <c r="E28" s="17">
        <f t="shared" si="17"/>
        <v>0</v>
      </c>
      <c r="F28" s="17">
        <f t="shared" si="18"/>
        <v>0</v>
      </c>
      <c r="G28" s="17">
        <f t="shared" si="18"/>
        <v>0</v>
      </c>
      <c r="H28" s="17">
        <f t="shared" si="18"/>
        <v>0</v>
      </c>
      <c r="I28" s="17">
        <f t="shared" si="18"/>
        <v>0</v>
      </c>
      <c r="J28" s="17">
        <f t="shared" si="18"/>
        <v>0</v>
      </c>
      <c r="K28" s="17">
        <f t="shared" si="18"/>
        <v>0</v>
      </c>
    </row>
    <row r="29" spans="1:13" ht="31.5" x14ac:dyDescent="0.25">
      <c r="A29" s="77"/>
      <c r="B29" s="77"/>
      <c r="C29" s="105"/>
      <c r="D29" s="19" t="s">
        <v>15</v>
      </c>
      <c r="E29" s="17">
        <f t="shared" si="17"/>
        <v>0</v>
      </c>
      <c r="F29" s="17">
        <f>F43+F50+F36</f>
        <v>0</v>
      </c>
      <c r="G29" s="17">
        <f t="shared" si="18"/>
        <v>0</v>
      </c>
      <c r="H29" s="17">
        <f t="shared" si="18"/>
        <v>0</v>
      </c>
      <c r="I29" s="17">
        <f t="shared" si="18"/>
        <v>0</v>
      </c>
      <c r="J29" s="17">
        <f t="shared" si="18"/>
        <v>0</v>
      </c>
      <c r="K29" s="17">
        <f t="shared" si="18"/>
        <v>0</v>
      </c>
    </row>
    <row r="30" spans="1:13" ht="66.75" customHeight="1" x14ac:dyDescent="0.25">
      <c r="A30" s="77"/>
      <c r="B30" s="77"/>
      <c r="C30" s="106"/>
      <c r="D30" s="19" t="s">
        <v>16</v>
      </c>
      <c r="E30" s="17">
        <f t="shared" si="17"/>
        <v>0</v>
      </c>
      <c r="F30" s="17">
        <f t="shared" si="18"/>
        <v>0</v>
      </c>
      <c r="G30" s="17">
        <f t="shared" si="18"/>
        <v>0</v>
      </c>
      <c r="H30" s="17">
        <f t="shared" si="18"/>
        <v>0</v>
      </c>
      <c r="I30" s="17">
        <f t="shared" si="18"/>
        <v>0</v>
      </c>
      <c r="J30" s="17">
        <f t="shared" si="18"/>
        <v>0</v>
      </c>
      <c r="K30" s="17">
        <f t="shared" si="18"/>
        <v>0</v>
      </c>
    </row>
    <row r="31" spans="1:13" ht="30" customHeight="1" x14ac:dyDescent="0.25">
      <c r="A31" s="77"/>
      <c r="B31" s="77"/>
      <c r="C31" s="76" t="s">
        <v>152</v>
      </c>
      <c r="D31" s="16" t="s">
        <v>10</v>
      </c>
      <c r="E31" s="20">
        <f>+F31+G31+H31+I31+J31+K31</f>
        <v>184847.10451999999</v>
      </c>
      <c r="F31" s="20">
        <f>F32+F33+F34+F35+F37</f>
        <v>18207.138200000001</v>
      </c>
      <c r="G31" s="20">
        <f t="shared" ref="G31:K31" si="19">G32+G33+G34+G35+G37</f>
        <v>133153.64992</v>
      </c>
      <c r="H31" s="20">
        <f t="shared" si="19"/>
        <v>16743.158200000002</v>
      </c>
      <c r="I31" s="20">
        <f t="shared" si="19"/>
        <v>16743.158200000002</v>
      </c>
      <c r="J31" s="20">
        <f t="shared" si="19"/>
        <v>0</v>
      </c>
      <c r="K31" s="20">
        <f t="shared" si="19"/>
        <v>0</v>
      </c>
    </row>
    <row r="32" spans="1:13" ht="31.5" customHeight="1" x14ac:dyDescent="0.25">
      <c r="A32" s="77"/>
      <c r="B32" s="77"/>
      <c r="C32" s="77"/>
      <c r="D32" s="68" t="s">
        <v>11</v>
      </c>
      <c r="E32" s="20">
        <f>F32+G32</f>
        <v>0</v>
      </c>
      <c r="F32" s="17">
        <v>0</v>
      </c>
      <c r="G32" s="17">
        <v>0</v>
      </c>
      <c r="H32" s="17">
        <v>0</v>
      </c>
      <c r="I32" s="21">
        <v>0</v>
      </c>
      <c r="J32" s="21"/>
      <c r="K32" s="21">
        <v>0</v>
      </c>
    </row>
    <row r="33" spans="1:11" ht="28.5" customHeight="1" x14ac:dyDescent="0.25">
      <c r="A33" s="77"/>
      <c r="B33" s="77"/>
      <c r="C33" s="77"/>
      <c r="D33" s="19" t="s">
        <v>12</v>
      </c>
      <c r="E33" s="20">
        <f>F33+G33</f>
        <v>0</v>
      </c>
      <c r="F33" s="22">
        <v>0</v>
      </c>
      <c r="G33" s="22">
        <v>0</v>
      </c>
      <c r="H33" s="22">
        <v>0</v>
      </c>
      <c r="I33" s="21">
        <v>0</v>
      </c>
      <c r="J33" s="21"/>
      <c r="K33" s="21">
        <v>0</v>
      </c>
    </row>
    <row r="34" spans="1:11" ht="41.25" customHeight="1" x14ac:dyDescent="0.25">
      <c r="A34" s="77"/>
      <c r="B34" s="77"/>
      <c r="C34" s="77"/>
      <c r="D34" s="19" t="s">
        <v>13</v>
      </c>
      <c r="E34" s="17">
        <f>F34+G34+H34+I34+J34+K34</f>
        <v>184847.10451999999</v>
      </c>
      <c r="F34" s="17">
        <v>18207.138200000001</v>
      </c>
      <c r="G34" s="180">
        <v>133153.64992</v>
      </c>
      <c r="H34" s="17">
        <v>16743.158200000002</v>
      </c>
      <c r="I34" s="17">
        <v>16743.158200000002</v>
      </c>
      <c r="J34" s="17"/>
      <c r="K34" s="17">
        <v>0</v>
      </c>
    </row>
    <row r="35" spans="1:11" ht="46.5" customHeight="1" x14ac:dyDescent="0.25">
      <c r="A35" s="77"/>
      <c r="B35" s="77"/>
      <c r="C35" s="77"/>
      <c r="D35" s="19" t="s">
        <v>14</v>
      </c>
      <c r="E35" s="17">
        <f t="shared" ref="E35:E37" si="20">F35+G35+H35+I35+J35+K35</f>
        <v>0</v>
      </c>
      <c r="F35" s="17">
        <v>0</v>
      </c>
      <c r="G35" s="17">
        <v>0</v>
      </c>
      <c r="H35" s="17">
        <v>0</v>
      </c>
      <c r="I35" s="21">
        <v>0</v>
      </c>
      <c r="J35" s="23"/>
      <c r="K35" s="23">
        <v>0</v>
      </c>
    </row>
    <row r="36" spans="1:11" ht="35.25" customHeight="1" x14ac:dyDescent="0.25">
      <c r="A36" s="77"/>
      <c r="B36" s="77"/>
      <c r="C36" s="77"/>
      <c r="D36" s="19" t="s">
        <v>15</v>
      </c>
      <c r="E36" s="17">
        <f t="shared" si="20"/>
        <v>0</v>
      </c>
      <c r="F36" s="17">
        <v>0</v>
      </c>
      <c r="G36" s="17">
        <v>0</v>
      </c>
      <c r="H36" s="17">
        <v>0</v>
      </c>
      <c r="I36" s="21">
        <v>0</v>
      </c>
      <c r="J36" s="23"/>
      <c r="K36" s="23">
        <v>0</v>
      </c>
    </row>
    <row r="37" spans="1:11" ht="43.5" customHeight="1" x14ac:dyDescent="0.25">
      <c r="A37" s="77"/>
      <c r="B37" s="77"/>
      <c r="C37" s="78"/>
      <c r="D37" s="19" t="s">
        <v>16</v>
      </c>
      <c r="E37" s="17">
        <f t="shared" si="20"/>
        <v>0</v>
      </c>
      <c r="F37" s="17">
        <f>9375.46+2400+2331.68-14107.14</f>
        <v>0</v>
      </c>
      <c r="G37" s="17">
        <v>0</v>
      </c>
      <c r="H37" s="17">
        <v>0</v>
      </c>
      <c r="I37" s="17">
        <v>0</v>
      </c>
      <c r="J37" s="23"/>
      <c r="K37" s="23">
        <v>0</v>
      </c>
    </row>
    <row r="38" spans="1:11" ht="32.25" customHeight="1" x14ac:dyDescent="0.25">
      <c r="A38" s="77"/>
      <c r="B38" s="77"/>
      <c r="C38" s="79" t="s">
        <v>149</v>
      </c>
      <c r="D38" s="16" t="s">
        <v>10</v>
      </c>
      <c r="E38" s="20">
        <f>+F38+G38+H38+I38+J38+K38</f>
        <v>6385.4452299999994</v>
      </c>
      <c r="F38" s="20">
        <f>F39+F40+F41+F42+F44</f>
        <v>773.15392999999995</v>
      </c>
      <c r="G38" s="20">
        <f t="shared" ref="G38:K38" si="21">G39+G40+G41+G42+G44</f>
        <v>2188.7993000000001</v>
      </c>
      <c r="H38" s="20">
        <f t="shared" si="21"/>
        <v>570.58199999999999</v>
      </c>
      <c r="I38" s="20">
        <f t="shared" si="21"/>
        <v>570.58199999999999</v>
      </c>
      <c r="J38" s="20">
        <f t="shared" si="21"/>
        <v>0</v>
      </c>
      <c r="K38" s="20">
        <f t="shared" si="21"/>
        <v>2282.328</v>
      </c>
    </row>
    <row r="39" spans="1:11" ht="26.25" customHeight="1" x14ac:dyDescent="0.25">
      <c r="A39" s="77"/>
      <c r="B39" s="77"/>
      <c r="C39" s="80"/>
      <c r="D39" s="18" t="s">
        <v>11</v>
      </c>
      <c r="E39" s="20">
        <f>F39+G39</f>
        <v>0</v>
      </c>
      <c r="F39" s="17">
        <v>0</v>
      </c>
      <c r="G39" s="17">
        <v>0</v>
      </c>
      <c r="H39" s="17">
        <v>0</v>
      </c>
      <c r="I39" s="21">
        <v>0</v>
      </c>
      <c r="J39" s="21"/>
      <c r="K39" s="21">
        <v>0</v>
      </c>
    </row>
    <row r="40" spans="1:11" ht="33.75" customHeight="1" x14ac:dyDescent="0.25">
      <c r="A40" s="77"/>
      <c r="B40" s="77"/>
      <c r="C40" s="80"/>
      <c r="D40" s="19" t="s">
        <v>12</v>
      </c>
      <c r="E40" s="20">
        <f>F40+G40</f>
        <v>0</v>
      </c>
      <c r="F40" s="22">
        <v>0</v>
      </c>
      <c r="G40" s="22">
        <v>0</v>
      </c>
      <c r="H40" s="22">
        <v>0</v>
      </c>
      <c r="I40" s="21">
        <v>0</v>
      </c>
      <c r="J40" s="21"/>
      <c r="K40" s="21">
        <v>0</v>
      </c>
    </row>
    <row r="41" spans="1:11" ht="22.5" customHeight="1" x14ac:dyDescent="0.25">
      <c r="A41" s="77"/>
      <c r="B41" s="77"/>
      <c r="C41" s="80"/>
      <c r="D41" s="19" t="s">
        <v>13</v>
      </c>
      <c r="E41" s="17">
        <f>F41+G41+H41+I41+J41+K41</f>
        <v>6385.4452299999994</v>
      </c>
      <c r="F41" s="17">
        <f>239.19+177.064+7.2+15.6+126.37+8.557+300+1.1073-101.93437</f>
        <v>773.15392999999995</v>
      </c>
      <c r="G41" s="180">
        <v>2188.7993000000001</v>
      </c>
      <c r="H41" s="17">
        <f>239.19+191.392+20+120</f>
        <v>570.58199999999999</v>
      </c>
      <c r="I41" s="17">
        <f>239.19+191.392+20+120</f>
        <v>570.58199999999999</v>
      </c>
      <c r="J41" s="17"/>
      <c r="K41" s="17">
        <f>570.582*4</f>
        <v>2282.328</v>
      </c>
    </row>
    <row r="42" spans="1:11" ht="63.75" customHeight="1" x14ac:dyDescent="0.25">
      <c r="A42" s="77"/>
      <c r="B42" s="77"/>
      <c r="C42" s="80"/>
      <c r="D42" s="19" t="s">
        <v>14</v>
      </c>
      <c r="E42" s="17">
        <f t="shared" ref="E42:E44" si="22">F42+G42+H42+I42+J42+K42</f>
        <v>0</v>
      </c>
      <c r="F42" s="17">
        <v>0</v>
      </c>
      <c r="G42" s="17">
        <v>0</v>
      </c>
      <c r="H42" s="17">
        <v>0</v>
      </c>
      <c r="I42" s="21">
        <v>0</v>
      </c>
      <c r="J42" s="23"/>
      <c r="K42" s="23">
        <v>0</v>
      </c>
    </row>
    <row r="43" spans="1:11" ht="45.75" customHeight="1" x14ac:dyDescent="0.25">
      <c r="A43" s="77"/>
      <c r="B43" s="77"/>
      <c r="C43" s="80"/>
      <c r="D43" s="19" t="s">
        <v>15</v>
      </c>
      <c r="E43" s="17">
        <f t="shared" si="22"/>
        <v>0</v>
      </c>
      <c r="F43" s="17">
        <v>0</v>
      </c>
      <c r="G43" s="17">
        <v>0</v>
      </c>
      <c r="H43" s="17">
        <v>0</v>
      </c>
      <c r="I43" s="21">
        <v>0</v>
      </c>
      <c r="J43" s="23"/>
      <c r="K43" s="23">
        <v>0</v>
      </c>
    </row>
    <row r="44" spans="1:11" ht="28.5" customHeight="1" x14ac:dyDescent="0.25">
      <c r="A44" s="77"/>
      <c r="B44" s="77"/>
      <c r="C44" s="81"/>
      <c r="D44" s="19" t="s">
        <v>16</v>
      </c>
      <c r="E44" s="17">
        <f t="shared" si="22"/>
        <v>0</v>
      </c>
      <c r="F44" s="17">
        <f>239.19-239.19</f>
        <v>0</v>
      </c>
      <c r="G44" s="17">
        <f>239.19-239.19</f>
        <v>0</v>
      </c>
      <c r="H44" s="17">
        <f>239.19-239.19</f>
        <v>0</v>
      </c>
      <c r="I44" s="17">
        <f>239.19-239.19</f>
        <v>0</v>
      </c>
      <c r="J44" s="23"/>
      <c r="K44" s="23"/>
    </row>
    <row r="45" spans="1:11" ht="27.75" customHeight="1" x14ac:dyDescent="0.25">
      <c r="A45" s="77"/>
      <c r="B45" s="77"/>
      <c r="C45" s="79" t="s">
        <v>153</v>
      </c>
      <c r="D45" s="16" t="s">
        <v>10</v>
      </c>
      <c r="E45" s="20">
        <f>F45+G45+H45+I45+J45+K45</f>
        <v>12561.685299999999</v>
      </c>
      <c r="F45" s="20">
        <f>F46+F47+F48+F49+F51</f>
        <v>500</v>
      </c>
      <c r="G45" s="20">
        <f>G46+G47+G48+G49+G51</f>
        <v>8461.6852999999992</v>
      </c>
      <c r="H45" s="20">
        <f t="shared" ref="H45:K45" si="23">H46+H47+H48+H49+H51</f>
        <v>600</v>
      </c>
      <c r="I45" s="20">
        <f t="shared" si="23"/>
        <v>600</v>
      </c>
      <c r="J45" s="20">
        <f t="shared" si="23"/>
        <v>0</v>
      </c>
      <c r="K45" s="20">
        <f t="shared" si="23"/>
        <v>2400</v>
      </c>
    </row>
    <row r="46" spans="1:11" ht="41.25" customHeight="1" x14ac:dyDescent="0.25">
      <c r="A46" s="77"/>
      <c r="B46" s="77"/>
      <c r="C46" s="80"/>
      <c r="D46" s="18" t="s">
        <v>11</v>
      </c>
      <c r="E46" s="17">
        <f>F46+G46</f>
        <v>0</v>
      </c>
      <c r="F46" s="17">
        <v>0</v>
      </c>
      <c r="G46" s="17">
        <v>0</v>
      </c>
      <c r="H46" s="17">
        <v>0</v>
      </c>
      <c r="I46" s="21">
        <v>0</v>
      </c>
      <c r="J46" s="21"/>
      <c r="K46" s="21">
        <v>0</v>
      </c>
    </row>
    <row r="47" spans="1:11" ht="41.25" customHeight="1" x14ac:dyDescent="0.25">
      <c r="A47" s="77"/>
      <c r="B47" s="77"/>
      <c r="C47" s="80"/>
      <c r="D47" s="19" t="s">
        <v>12</v>
      </c>
      <c r="E47" s="17">
        <f>F47+G47</f>
        <v>0</v>
      </c>
      <c r="F47" s="17">
        <v>0</v>
      </c>
      <c r="G47" s="17">
        <v>0</v>
      </c>
      <c r="H47" s="17">
        <v>0</v>
      </c>
      <c r="I47" s="21">
        <v>0</v>
      </c>
      <c r="J47" s="21"/>
      <c r="K47" s="21">
        <v>0</v>
      </c>
    </row>
    <row r="48" spans="1:11" ht="41.25" customHeight="1" x14ac:dyDescent="0.25">
      <c r="A48" s="77"/>
      <c r="B48" s="77"/>
      <c r="C48" s="80"/>
      <c r="D48" s="19" t="s">
        <v>13</v>
      </c>
      <c r="E48" s="17">
        <f>F48+G48+H48+I48+J48+K48</f>
        <v>12561.685299999999</v>
      </c>
      <c r="F48" s="17">
        <f>600-100</f>
        <v>500</v>
      </c>
      <c r="G48" s="180">
        <v>8461.6852999999992</v>
      </c>
      <c r="H48" s="17">
        <v>600</v>
      </c>
      <c r="I48" s="17">
        <v>600</v>
      </c>
      <c r="J48" s="17"/>
      <c r="K48" s="17">
        <f>600*4</f>
        <v>2400</v>
      </c>
    </row>
    <row r="49" spans="1:11" ht="66.75" customHeight="1" x14ac:dyDescent="0.25">
      <c r="A49" s="77"/>
      <c r="B49" s="77"/>
      <c r="C49" s="80"/>
      <c r="D49" s="19" t="s">
        <v>14</v>
      </c>
      <c r="E49" s="17">
        <f t="shared" ref="E49:E51" si="24">F49+G49+H49+I49+J49+K49</f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</row>
    <row r="50" spans="1:11" ht="41.25" customHeight="1" x14ac:dyDescent="0.25">
      <c r="A50" s="77"/>
      <c r="B50" s="77"/>
      <c r="C50" s="80"/>
      <c r="D50" s="19" t="s">
        <v>17</v>
      </c>
      <c r="E50" s="17">
        <f t="shared" si="24"/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</row>
    <row r="51" spans="1:11" ht="41.25" customHeight="1" x14ac:dyDescent="0.25">
      <c r="A51" s="78"/>
      <c r="B51" s="78"/>
      <c r="C51" s="81"/>
      <c r="D51" s="19" t="s">
        <v>16</v>
      </c>
      <c r="E51" s="17">
        <f t="shared" si="24"/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</row>
    <row r="52" spans="1:11" ht="41.25" customHeight="1" x14ac:dyDescent="0.25">
      <c r="A52" s="76" t="s">
        <v>22</v>
      </c>
      <c r="B52" s="76" t="s">
        <v>128</v>
      </c>
      <c r="C52" s="82" t="s">
        <v>199</v>
      </c>
      <c r="D52" s="16" t="s">
        <v>10</v>
      </c>
      <c r="E52" s="17">
        <f>E53+E54+E55+E56+E57+E58</f>
        <v>1623744.0740899998</v>
      </c>
      <c r="F52" s="17">
        <f t="shared" ref="F52:K52" si="25">F53+F54+F55+F56+F57+F58</f>
        <v>506924.31865999999</v>
      </c>
      <c r="G52" s="17">
        <f t="shared" si="25"/>
        <v>780108.73927999998</v>
      </c>
      <c r="H52" s="17">
        <f t="shared" si="25"/>
        <v>264881.27435000002</v>
      </c>
      <c r="I52" s="17">
        <f t="shared" si="25"/>
        <v>63361.741800000003</v>
      </c>
      <c r="J52" s="17" t="e">
        <f t="shared" si="25"/>
        <v>#REF!</v>
      </c>
      <c r="K52" s="17">
        <f t="shared" si="25"/>
        <v>8468</v>
      </c>
    </row>
    <row r="53" spans="1:11" ht="41.25" customHeight="1" x14ac:dyDescent="0.25">
      <c r="A53" s="77"/>
      <c r="B53" s="77"/>
      <c r="C53" s="83"/>
      <c r="D53" s="67" t="s">
        <v>11</v>
      </c>
      <c r="E53" s="17">
        <f>F53+G53+H53+I53+K53</f>
        <v>0</v>
      </c>
      <c r="F53" s="17">
        <f>F67+F74+F60</f>
        <v>0</v>
      </c>
      <c r="G53" s="17">
        <f t="shared" ref="G53:K53" si="26">G67+G74+G60</f>
        <v>0</v>
      </c>
      <c r="H53" s="17">
        <f t="shared" si="26"/>
        <v>0</v>
      </c>
      <c r="I53" s="17">
        <f t="shared" si="26"/>
        <v>0</v>
      </c>
      <c r="J53" s="17" t="e">
        <f t="shared" si="26"/>
        <v>#REF!</v>
      </c>
      <c r="K53" s="17">
        <f t="shared" si="26"/>
        <v>0</v>
      </c>
    </row>
    <row r="54" spans="1:11" ht="41.25" customHeight="1" x14ac:dyDescent="0.25">
      <c r="A54" s="77"/>
      <c r="B54" s="77"/>
      <c r="C54" s="83"/>
      <c r="D54" s="67" t="s">
        <v>19</v>
      </c>
      <c r="E54" s="17">
        <f t="shared" ref="E54:E58" si="27">F54+G54+H54+I54+K54</f>
        <v>938.40000000000009</v>
      </c>
      <c r="F54" s="17">
        <f t="shared" ref="F54:K58" si="28">F68+F75+F61</f>
        <v>114.1</v>
      </c>
      <c r="G54" s="17">
        <f t="shared" si="28"/>
        <v>118.7</v>
      </c>
      <c r="H54" s="17">
        <f t="shared" si="28"/>
        <v>118.8</v>
      </c>
      <c r="I54" s="17">
        <f t="shared" si="28"/>
        <v>118.8</v>
      </c>
      <c r="J54" s="17" t="e">
        <f t="shared" si="28"/>
        <v>#REF!</v>
      </c>
      <c r="K54" s="17">
        <f t="shared" si="28"/>
        <v>468</v>
      </c>
    </row>
    <row r="55" spans="1:11" ht="41.25" customHeight="1" x14ac:dyDescent="0.25">
      <c r="A55" s="77"/>
      <c r="B55" s="77"/>
      <c r="C55" s="83"/>
      <c r="D55" s="67" t="s">
        <v>13</v>
      </c>
      <c r="E55" s="17">
        <f t="shared" si="27"/>
        <v>1415286.1415399997</v>
      </c>
      <c r="F55" s="17">
        <f t="shared" si="28"/>
        <v>506810.21866000001</v>
      </c>
      <c r="G55" s="17">
        <f t="shared" si="28"/>
        <v>779990.03928000003</v>
      </c>
      <c r="H55" s="17">
        <f t="shared" si="28"/>
        <v>60242.941800000001</v>
      </c>
      <c r="I55" s="17">
        <f t="shared" si="28"/>
        <v>60242.941800000001</v>
      </c>
      <c r="J55" s="17" t="e">
        <f t="shared" si="28"/>
        <v>#REF!</v>
      </c>
      <c r="K55" s="17">
        <f t="shared" si="28"/>
        <v>8000</v>
      </c>
    </row>
    <row r="56" spans="1:11" ht="41.25" customHeight="1" x14ac:dyDescent="0.25">
      <c r="A56" s="77"/>
      <c r="B56" s="77"/>
      <c r="C56" s="83"/>
      <c r="D56" s="67" t="s">
        <v>14</v>
      </c>
      <c r="E56" s="17">
        <f t="shared" si="27"/>
        <v>0</v>
      </c>
      <c r="F56" s="17">
        <f t="shared" si="28"/>
        <v>0</v>
      </c>
      <c r="G56" s="17">
        <f t="shared" si="28"/>
        <v>0</v>
      </c>
      <c r="H56" s="17">
        <f t="shared" si="28"/>
        <v>0</v>
      </c>
      <c r="I56" s="17">
        <f t="shared" si="28"/>
        <v>0</v>
      </c>
      <c r="J56" s="17" t="e">
        <f t="shared" si="28"/>
        <v>#REF!</v>
      </c>
      <c r="K56" s="17">
        <f t="shared" si="28"/>
        <v>0</v>
      </c>
    </row>
    <row r="57" spans="1:11" ht="41.25" customHeight="1" x14ac:dyDescent="0.25">
      <c r="A57" s="77"/>
      <c r="B57" s="77"/>
      <c r="C57" s="83"/>
      <c r="D57" s="19" t="s">
        <v>15</v>
      </c>
      <c r="E57" s="17">
        <f t="shared" si="27"/>
        <v>0</v>
      </c>
      <c r="F57" s="17">
        <f t="shared" si="28"/>
        <v>0</v>
      </c>
      <c r="G57" s="17">
        <f t="shared" si="28"/>
        <v>0</v>
      </c>
      <c r="H57" s="17">
        <f t="shared" si="28"/>
        <v>0</v>
      </c>
      <c r="I57" s="17">
        <f t="shared" si="28"/>
        <v>0</v>
      </c>
      <c r="J57" s="17" t="e">
        <f t="shared" si="28"/>
        <v>#REF!</v>
      </c>
      <c r="K57" s="17">
        <f t="shared" si="28"/>
        <v>0</v>
      </c>
    </row>
    <row r="58" spans="1:11" ht="41.25" customHeight="1" x14ac:dyDescent="0.25">
      <c r="A58" s="77"/>
      <c r="B58" s="77"/>
      <c r="C58" s="84"/>
      <c r="D58" s="67" t="s">
        <v>20</v>
      </c>
      <c r="E58" s="17">
        <f t="shared" si="27"/>
        <v>207519.53255</v>
      </c>
      <c r="F58" s="17">
        <f t="shared" si="28"/>
        <v>0</v>
      </c>
      <c r="G58" s="17">
        <f t="shared" si="28"/>
        <v>0</v>
      </c>
      <c r="H58" s="17">
        <f t="shared" si="28"/>
        <v>204519.53255</v>
      </c>
      <c r="I58" s="17">
        <f t="shared" si="28"/>
        <v>3000</v>
      </c>
      <c r="J58" s="17" t="e">
        <f t="shared" si="28"/>
        <v>#REF!</v>
      </c>
      <c r="K58" s="17">
        <f t="shared" si="28"/>
        <v>0</v>
      </c>
    </row>
    <row r="59" spans="1:11" ht="41.25" customHeight="1" x14ac:dyDescent="0.25">
      <c r="A59" s="77"/>
      <c r="B59" s="77"/>
      <c r="C59" s="76" t="s">
        <v>149</v>
      </c>
      <c r="D59" s="16" t="s">
        <v>10</v>
      </c>
      <c r="E59" s="17">
        <f>E60+E61+E62+E63+E64+E65</f>
        <v>316.3</v>
      </c>
      <c r="F59" s="17">
        <f t="shared" ref="F59:K59" si="29">F60+F61+F62+F63+F64+F65</f>
        <v>0</v>
      </c>
      <c r="G59" s="17">
        <f t="shared" si="29"/>
        <v>78.7</v>
      </c>
      <c r="H59" s="17">
        <f t="shared" si="29"/>
        <v>118.8</v>
      </c>
      <c r="I59" s="17">
        <f t="shared" si="29"/>
        <v>118.8</v>
      </c>
      <c r="J59" s="17">
        <f t="shared" si="29"/>
        <v>0</v>
      </c>
      <c r="K59" s="17">
        <f t="shared" si="29"/>
        <v>0</v>
      </c>
    </row>
    <row r="60" spans="1:11" ht="41.25" customHeight="1" x14ac:dyDescent="0.25">
      <c r="A60" s="77"/>
      <c r="B60" s="77"/>
      <c r="C60" s="77"/>
      <c r="D60" s="75" t="s">
        <v>11</v>
      </c>
      <c r="E60" s="17">
        <f>F60+G60+H60+I60+K60</f>
        <v>0</v>
      </c>
      <c r="F60" s="17">
        <v>0</v>
      </c>
      <c r="G60" s="17">
        <v>0</v>
      </c>
      <c r="H60" s="17">
        <v>0</v>
      </c>
      <c r="I60" s="17">
        <v>0</v>
      </c>
      <c r="J60" s="17"/>
      <c r="K60" s="17">
        <v>0</v>
      </c>
    </row>
    <row r="61" spans="1:11" ht="41.25" customHeight="1" x14ac:dyDescent="0.25">
      <c r="A61" s="77"/>
      <c r="B61" s="77"/>
      <c r="C61" s="77"/>
      <c r="D61" s="75" t="s">
        <v>19</v>
      </c>
      <c r="E61" s="17">
        <f t="shared" ref="E61:E65" si="30">F61+G61+H61+I61+K61</f>
        <v>316.3</v>
      </c>
      <c r="F61" s="17">
        <v>0</v>
      </c>
      <c r="G61" s="17">
        <v>78.7</v>
      </c>
      <c r="H61" s="17">
        <v>118.8</v>
      </c>
      <c r="I61" s="17">
        <v>118.8</v>
      </c>
      <c r="J61" s="17"/>
      <c r="K61" s="17">
        <v>0</v>
      </c>
    </row>
    <row r="62" spans="1:11" ht="41.25" customHeight="1" x14ac:dyDescent="0.25">
      <c r="A62" s="77"/>
      <c r="B62" s="77"/>
      <c r="C62" s="77"/>
      <c r="D62" s="75" t="s">
        <v>13</v>
      </c>
      <c r="E62" s="17">
        <f t="shared" si="30"/>
        <v>0</v>
      </c>
      <c r="F62" s="17">
        <v>0</v>
      </c>
      <c r="G62" s="17">
        <v>0</v>
      </c>
      <c r="H62" s="17">
        <v>0</v>
      </c>
      <c r="I62" s="17">
        <v>0</v>
      </c>
      <c r="J62" s="17"/>
      <c r="K62" s="17">
        <v>0</v>
      </c>
    </row>
    <row r="63" spans="1:11" ht="41.25" customHeight="1" x14ac:dyDescent="0.25">
      <c r="A63" s="77"/>
      <c r="B63" s="77"/>
      <c r="C63" s="77"/>
      <c r="D63" s="75" t="s">
        <v>14</v>
      </c>
      <c r="E63" s="17">
        <f t="shared" si="30"/>
        <v>0</v>
      </c>
      <c r="F63" s="17">
        <v>0</v>
      </c>
      <c r="G63" s="17">
        <v>0</v>
      </c>
      <c r="H63" s="17">
        <v>0</v>
      </c>
      <c r="I63" s="17">
        <v>0</v>
      </c>
      <c r="J63" s="17"/>
      <c r="K63" s="17">
        <v>0</v>
      </c>
    </row>
    <row r="64" spans="1:11" ht="41.25" customHeight="1" x14ac:dyDescent="0.25">
      <c r="A64" s="77"/>
      <c r="B64" s="77"/>
      <c r="C64" s="77"/>
      <c r="D64" s="19" t="s">
        <v>15</v>
      </c>
      <c r="E64" s="17">
        <f t="shared" si="30"/>
        <v>0</v>
      </c>
      <c r="F64" s="17">
        <v>0</v>
      </c>
      <c r="G64" s="17">
        <v>0</v>
      </c>
      <c r="H64" s="17">
        <v>0</v>
      </c>
      <c r="I64" s="17">
        <v>0</v>
      </c>
      <c r="J64" s="17"/>
      <c r="K64" s="17">
        <v>0</v>
      </c>
    </row>
    <row r="65" spans="1:12" ht="41.25" customHeight="1" x14ac:dyDescent="0.25">
      <c r="A65" s="77"/>
      <c r="B65" s="77"/>
      <c r="C65" s="78"/>
      <c r="D65" s="75" t="s">
        <v>20</v>
      </c>
      <c r="E65" s="17">
        <f t="shared" si="30"/>
        <v>0</v>
      </c>
      <c r="F65" s="17">
        <f>350+322.00272+1900+1300+1844.311-5716.31372</f>
        <v>0</v>
      </c>
      <c r="G65" s="17">
        <v>0</v>
      </c>
      <c r="H65" s="17">
        <v>0</v>
      </c>
      <c r="I65" s="17">
        <v>0</v>
      </c>
      <c r="J65" s="17"/>
      <c r="K65" s="17">
        <v>0</v>
      </c>
    </row>
    <row r="66" spans="1:12" ht="41.25" customHeight="1" x14ac:dyDescent="0.25">
      <c r="A66" s="77"/>
      <c r="B66" s="77"/>
      <c r="C66" s="79" t="s">
        <v>152</v>
      </c>
      <c r="D66" s="16" t="s">
        <v>10</v>
      </c>
      <c r="E66" s="17">
        <f>E67+E68+E69+E70+E71+E72</f>
        <v>157276.32776999997</v>
      </c>
      <c r="F66" s="17">
        <f t="shared" ref="F66:K66" si="31">F67+F68+F69+F70+F71+F72</f>
        <v>30402.853709999999</v>
      </c>
      <c r="G66" s="17">
        <f t="shared" si="31"/>
        <v>95416.645659999995</v>
      </c>
      <c r="H66" s="17">
        <f t="shared" si="31"/>
        <v>15728.414199999999</v>
      </c>
      <c r="I66" s="17">
        <f t="shared" si="31"/>
        <v>15728.414199999999</v>
      </c>
      <c r="J66" s="17">
        <f t="shared" si="31"/>
        <v>0</v>
      </c>
      <c r="K66" s="17">
        <f t="shared" si="31"/>
        <v>0</v>
      </c>
    </row>
    <row r="67" spans="1:12" ht="41.25" customHeight="1" x14ac:dyDescent="0.25">
      <c r="A67" s="77"/>
      <c r="B67" s="77"/>
      <c r="C67" s="80"/>
      <c r="D67" s="67" t="s">
        <v>11</v>
      </c>
      <c r="E67" s="17">
        <f>F67+G67+H67+I67+K67</f>
        <v>0</v>
      </c>
      <c r="F67" s="17">
        <v>0</v>
      </c>
      <c r="G67" s="17">
        <v>0</v>
      </c>
      <c r="H67" s="17">
        <v>0</v>
      </c>
      <c r="I67" s="17">
        <v>0</v>
      </c>
      <c r="J67" s="17"/>
      <c r="K67" s="17">
        <v>0</v>
      </c>
    </row>
    <row r="68" spans="1:12" ht="41.25" customHeight="1" x14ac:dyDescent="0.25">
      <c r="A68" s="77"/>
      <c r="B68" s="77"/>
      <c r="C68" s="80"/>
      <c r="D68" s="67" t="s">
        <v>19</v>
      </c>
      <c r="E68" s="17">
        <f t="shared" ref="E68:E72" si="32">F68+G68+H68+I68+K68</f>
        <v>0</v>
      </c>
      <c r="F68" s="17">
        <v>0</v>
      </c>
      <c r="G68" s="17">
        <v>0</v>
      </c>
      <c r="H68" s="17">
        <v>0</v>
      </c>
      <c r="I68" s="17">
        <v>0</v>
      </c>
      <c r="J68" s="17"/>
      <c r="K68" s="17">
        <v>0</v>
      </c>
    </row>
    <row r="69" spans="1:12" ht="41.25" customHeight="1" x14ac:dyDescent="0.25">
      <c r="A69" s="77"/>
      <c r="B69" s="77"/>
      <c r="C69" s="80"/>
      <c r="D69" s="67" t="s">
        <v>13</v>
      </c>
      <c r="E69" s="17">
        <f t="shared" si="32"/>
        <v>157276.32776999997</v>
      </c>
      <c r="F69" s="17">
        <v>30402.853709999999</v>
      </c>
      <c r="G69" s="180">
        <v>95416.645659999995</v>
      </c>
      <c r="H69" s="17">
        <v>15728.414199999999</v>
      </c>
      <c r="I69" s="17">
        <v>15728.414199999999</v>
      </c>
      <c r="J69" s="17"/>
      <c r="K69" s="17">
        <v>0</v>
      </c>
    </row>
    <row r="70" spans="1:12" ht="41.25" customHeight="1" x14ac:dyDescent="0.25">
      <c r="A70" s="77"/>
      <c r="B70" s="77"/>
      <c r="C70" s="80"/>
      <c r="D70" s="67" t="s">
        <v>14</v>
      </c>
      <c r="E70" s="17">
        <f t="shared" si="32"/>
        <v>0</v>
      </c>
      <c r="F70" s="17">
        <v>0</v>
      </c>
      <c r="G70" s="17">
        <v>0</v>
      </c>
      <c r="H70" s="17">
        <v>0</v>
      </c>
      <c r="I70" s="17">
        <v>0</v>
      </c>
      <c r="J70" s="17"/>
      <c r="K70" s="17">
        <v>0</v>
      </c>
    </row>
    <row r="71" spans="1:12" ht="41.25" customHeight="1" x14ac:dyDescent="0.25">
      <c r="A71" s="77"/>
      <c r="B71" s="77"/>
      <c r="C71" s="80"/>
      <c r="D71" s="19" t="s">
        <v>15</v>
      </c>
      <c r="E71" s="17">
        <f t="shared" si="32"/>
        <v>0</v>
      </c>
      <c r="F71" s="17">
        <v>0</v>
      </c>
      <c r="G71" s="17">
        <v>0</v>
      </c>
      <c r="H71" s="17">
        <v>0</v>
      </c>
      <c r="I71" s="17">
        <v>0</v>
      </c>
      <c r="J71" s="17"/>
      <c r="K71" s="17">
        <v>0</v>
      </c>
    </row>
    <row r="72" spans="1:12" ht="41.25" customHeight="1" x14ac:dyDescent="0.25">
      <c r="A72" s="77"/>
      <c r="B72" s="77"/>
      <c r="C72" s="81"/>
      <c r="D72" s="67" t="s">
        <v>20</v>
      </c>
      <c r="E72" s="17">
        <f t="shared" si="32"/>
        <v>0</v>
      </c>
      <c r="F72" s="17">
        <f>350+322.00272+1900+1300+1844.311-5716.31372</f>
        <v>0</v>
      </c>
      <c r="G72" s="17">
        <v>0</v>
      </c>
      <c r="H72" s="17">
        <v>0</v>
      </c>
      <c r="I72" s="17">
        <v>0</v>
      </c>
      <c r="J72" s="17"/>
      <c r="K72" s="17">
        <v>0</v>
      </c>
    </row>
    <row r="73" spans="1:12" ht="41.25" customHeight="1" x14ac:dyDescent="0.25">
      <c r="A73" s="77"/>
      <c r="B73" s="77"/>
      <c r="C73" s="79" t="s">
        <v>142</v>
      </c>
      <c r="D73" s="16" t="s">
        <v>10</v>
      </c>
      <c r="E73" s="17">
        <f>E74+E75+E76+E77+E78+E79</f>
        <v>1466151.4463200001</v>
      </c>
      <c r="F73" s="17">
        <f t="shared" ref="F73:K73" si="33">F74+F75+F76+F77+F78+F79</f>
        <v>476521.46494999999</v>
      </c>
      <c r="G73" s="17">
        <f t="shared" si="33"/>
        <v>684613.39361999999</v>
      </c>
      <c r="H73" s="17">
        <f t="shared" si="33"/>
        <v>249034.06015</v>
      </c>
      <c r="I73" s="17">
        <f t="shared" si="33"/>
        <v>47514.527600000001</v>
      </c>
      <c r="J73" s="17" t="e">
        <f t="shared" si="33"/>
        <v>#REF!</v>
      </c>
      <c r="K73" s="17">
        <f t="shared" si="33"/>
        <v>8468</v>
      </c>
    </row>
    <row r="74" spans="1:12" ht="54.75" customHeight="1" x14ac:dyDescent="0.25">
      <c r="A74" s="77"/>
      <c r="B74" s="77"/>
      <c r="C74" s="80"/>
      <c r="D74" s="18" t="s">
        <v>11</v>
      </c>
      <c r="E74" s="17">
        <f>F74+G74+H74+I74+K74</f>
        <v>0</v>
      </c>
      <c r="F74" s="17">
        <v>0</v>
      </c>
      <c r="G74" s="17">
        <v>0</v>
      </c>
      <c r="H74" s="17">
        <v>0</v>
      </c>
      <c r="I74" s="17">
        <v>0</v>
      </c>
      <c r="J74" s="17" t="e">
        <f>#REF!+#REF!</f>
        <v>#REF!</v>
      </c>
      <c r="K74" s="17">
        <v>0</v>
      </c>
      <c r="L74" s="65"/>
    </row>
    <row r="75" spans="1:12" ht="48" customHeight="1" x14ac:dyDescent="0.25">
      <c r="A75" s="77"/>
      <c r="B75" s="77"/>
      <c r="C75" s="80"/>
      <c r="D75" s="18" t="s">
        <v>19</v>
      </c>
      <c r="E75" s="17">
        <f t="shared" ref="E75:E79" si="34">F75+G75+H75+I75+K75</f>
        <v>622.1</v>
      </c>
      <c r="F75" s="17">
        <f>114.1</f>
        <v>114.1</v>
      </c>
      <c r="G75" s="180">
        <v>40</v>
      </c>
      <c r="H75" s="180">
        <v>0</v>
      </c>
      <c r="I75" s="180">
        <v>0</v>
      </c>
      <c r="J75" s="17" t="e">
        <f>#REF!+#REF!</f>
        <v>#REF!</v>
      </c>
      <c r="K75" s="17">
        <f>117*4</f>
        <v>468</v>
      </c>
    </row>
    <row r="76" spans="1:12" ht="41.25" customHeight="1" x14ac:dyDescent="0.25">
      <c r="A76" s="77"/>
      <c r="B76" s="77"/>
      <c r="C76" s="80"/>
      <c r="D76" s="18" t="s">
        <v>13</v>
      </c>
      <c r="E76" s="17">
        <f t="shared" si="34"/>
        <v>1258009.8137699999</v>
      </c>
      <c r="F76" s="17">
        <v>476407.36495000002</v>
      </c>
      <c r="G76" s="180">
        <f>662541.07783+22032.31579</f>
        <v>684573.39361999999</v>
      </c>
      <c r="H76" s="180">
        <v>44514.527600000001</v>
      </c>
      <c r="I76" s="180">
        <v>44514.527600000001</v>
      </c>
      <c r="J76" s="17" t="e">
        <f>#REF!+#REF!</f>
        <v>#REF!</v>
      </c>
      <c r="K76" s="17">
        <f>2000*4</f>
        <v>8000</v>
      </c>
    </row>
    <row r="77" spans="1:12" ht="41.25" customHeight="1" x14ac:dyDescent="0.25">
      <c r="A77" s="77"/>
      <c r="B77" s="77"/>
      <c r="C77" s="80"/>
      <c r="D77" s="18" t="s">
        <v>14</v>
      </c>
      <c r="E77" s="17">
        <f t="shared" si="34"/>
        <v>0</v>
      </c>
      <c r="F77" s="17">
        <v>0</v>
      </c>
      <c r="G77" s="17">
        <v>0</v>
      </c>
      <c r="H77" s="17">
        <v>0</v>
      </c>
      <c r="I77" s="17">
        <v>0</v>
      </c>
      <c r="J77" s="17" t="e">
        <f>#REF!+#REF!</f>
        <v>#REF!</v>
      </c>
      <c r="K77" s="17">
        <v>0</v>
      </c>
    </row>
    <row r="78" spans="1:12" ht="41.25" customHeight="1" x14ac:dyDescent="0.25">
      <c r="A78" s="77"/>
      <c r="B78" s="77"/>
      <c r="C78" s="80"/>
      <c r="D78" s="19" t="s">
        <v>15</v>
      </c>
      <c r="E78" s="17">
        <f t="shared" si="34"/>
        <v>0</v>
      </c>
      <c r="F78" s="17">
        <v>0</v>
      </c>
      <c r="G78" s="17">
        <v>0</v>
      </c>
      <c r="H78" s="17">
        <v>0</v>
      </c>
      <c r="I78" s="17">
        <v>0</v>
      </c>
      <c r="J78" s="17" t="e">
        <f>#REF!+#REF!</f>
        <v>#REF!</v>
      </c>
      <c r="K78" s="17">
        <v>0</v>
      </c>
    </row>
    <row r="79" spans="1:12" ht="41.25" customHeight="1" x14ac:dyDescent="0.25">
      <c r="A79" s="78"/>
      <c r="B79" s="78"/>
      <c r="C79" s="81"/>
      <c r="D79" s="18" t="s">
        <v>20</v>
      </c>
      <c r="E79" s="17">
        <f t="shared" si="34"/>
        <v>207519.53255</v>
      </c>
      <c r="F79" s="17">
        <v>0</v>
      </c>
      <c r="G79" s="17">
        <v>0</v>
      </c>
      <c r="H79" s="17">
        <f>204519.53255</f>
        <v>204519.53255</v>
      </c>
      <c r="I79" s="17">
        <v>3000</v>
      </c>
      <c r="J79" s="17" t="e">
        <f>#REF!+#REF!</f>
        <v>#REF!</v>
      </c>
      <c r="K79" s="17">
        <v>0</v>
      </c>
    </row>
    <row r="80" spans="1:12" ht="20.25" customHeight="1" x14ac:dyDescent="0.25">
      <c r="A80" s="76" t="s">
        <v>161</v>
      </c>
      <c r="B80" s="76" t="s">
        <v>130</v>
      </c>
      <c r="C80" s="82" t="s">
        <v>143</v>
      </c>
      <c r="D80" s="16" t="s">
        <v>10</v>
      </c>
      <c r="E80" s="22">
        <f>E81+E82+E83+E84+E85+E86</f>
        <v>915374.31377999997</v>
      </c>
      <c r="F80" s="22">
        <f t="shared" ref="F80:K80" si="35">F81+F82+F83+F84+F85+F86</f>
        <v>57510.448360000002</v>
      </c>
      <c r="G80" s="22">
        <f t="shared" si="35"/>
        <v>54674</v>
      </c>
      <c r="H80" s="22">
        <f t="shared" si="35"/>
        <v>580489.86541999993</v>
      </c>
      <c r="I80" s="22">
        <f t="shared" si="35"/>
        <v>222700</v>
      </c>
      <c r="J80" s="22">
        <f t="shared" si="35"/>
        <v>16482.7</v>
      </c>
      <c r="K80" s="22">
        <f t="shared" si="35"/>
        <v>0</v>
      </c>
    </row>
    <row r="81" spans="1:12" ht="22.5" customHeight="1" x14ac:dyDescent="0.25">
      <c r="A81" s="77"/>
      <c r="B81" s="77"/>
      <c r="C81" s="83"/>
      <c r="D81" s="18" t="s">
        <v>11</v>
      </c>
      <c r="E81" s="22">
        <f>F81+G81+H81+I81+K81</f>
        <v>0</v>
      </c>
      <c r="F81" s="22">
        <f>F88+F95</f>
        <v>0</v>
      </c>
      <c r="G81" s="22">
        <f t="shared" ref="G81:K81" si="36">G88+G95</f>
        <v>0</v>
      </c>
      <c r="H81" s="22">
        <f t="shared" si="36"/>
        <v>0</v>
      </c>
      <c r="I81" s="22">
        <f t="shared" si="36"/>
        <v>0</v>
      </c>
      <c r="J81" s="22">
        <f t="shared" si="36"/>
        <v>0</v>
      </c>
      <c r="K81" s="22">
        <f t="shared" si="36"/>
        <v>0</v>
      </c>
    </row>
    <row r="82" spans="1:12" ht="39" customHeight="1" x14ac:dyDescent="0.25">
      <c r="A82" s="77"/>
      <c r="B82" s="77"/>
      <c r="C82" s="83"/>
      <c r="D82" s="18" t="s">
        <v>19</v>
      </c>
      <c r="E82" s="22">
        <f t="shared" ref="E82:E86" si="37">F82+G82+H82+I82+K82</f>
        <v>36040</v>
      </c>
      <c r="F82" s="22">
        <f t="shared" ref="F82:K86" si="38">F89+F96</f>
        <v>36040</v>
      </c>
      <c r="G82" s="22">
        <f t="shared" si="38"/>
        <v>0</v>
      </c>
      <c r="H82" s="22">
        <f t="shared" si="38"/>
        <v>0</v>
      </c>
      <c r="I82" s="22">
        <f t="shared" si="38"/>
        <v>0</v>
      </c>
      <c r="J82" s="22">
        <f t="shared" si="38"/>
        <v>0</v>
      </c>
      <c r="K82" s="22">
        <f t="shared" si="38"/>
        <v>0</v>
      </c>
    </row>
    <row r="83" spans="1:12" ht="24.75" customHeight="1" x14ac:dyDescent="0.25">
      <c r="A83" s="77"/>
      <c r="B83" s="77"/>
      <c r="C83" s="83"/>
      <c r="D83" s="18" t="s">
        <v>13</v>
      </c>
      <c r="E83" s="22">
        <f t="shared" si="37"/>
        <v>21470.448360000002</v>
      </c>
      <c r="F83" s="22">
        <f t="shared" si="38"/>
        <v>21470.448360000002</v>
      </c>
      <c r="G83" s="22">
        <f t="shared" si="38"/>
        <v>0</v>
      </c>
      <c r="H83" s="22">
        <f t="shared" si="38"/>
        <v>0</v>
      </c>
      <c r="I83" s="22">
        <f t="shared" si="38"/>
        <v>0</v>
      </c>
      <c r="J83" s="22">
        <f t="shared" si="38"/>
        <v>16482.7</v>
      </c>
      <c r="K83" s="22">
        <f t="shared" si="38"/>
        <v>0</v>
      </c>
    </row>
    <row r="84" spans="1:12" ht="51.75" customHeight="1" x14ac:dyDescent="0.25">
      <c r="A84" s="77"/>
      <c r="B84" s="77"/>
      <c r="C84" s="83"/>
      <c r="D84" s="18" t="s">
        <v>14</v>
      </c>
      <c r="E84" s="22">
        <f t="shared" si="37"/>
        <v>0</v>
      </c>
      <c r="F84" s="22">
        <f t="shared" si="38"/>
        <v>0</v>
      </c>
      <c r="G84" s="22">
        <f t="shared" si="38"/>
        <v>0</v>
      </c>
      <c r="H84" s="22">
        <f t="shared" si="38"/>
        <v>0</v>
      </c>
      <c r="I84" s="22">
        <f t="shared" si="38"/>
        <v>0</v>
      </c>
      <c r="J84" s="22">
        <f t="shared" si="38"/>
        <v>0</v>
      </c>
      <c r="K84" s="22">
        <f t="shared" si="38"/>
        <v>0</v>
      </c>
      <c r="L84" s="65"/>
    </row>
    <row r="85" spans="1:12" ht="42.75" customHeight="1" x14ac:dyDescent="0.25">
      <c r="A85" s="77"/>
      <c r="B85" s="77"/>
      <c r="C85" s="83"/>
      <c r="D85" s="19" t="s">
        <v>17</v>
      </c>
      <c r="E85" s="22">
        <f t="shared" si="37"/>
        <v>0</v>
      </c>
      <c r="F85" s="22">
        <f t="shared" si="38"/>
        <v>0</v>
      </c>
      <c r="G85" s="22">
        <f t="shared" si="38"/>
        <v>0</v>
      </c>
      <c r="H85" s="22">
        <f t="shared" si="38"/>
        <v>0</v>
      </c>
      <c r="I85" s="22">
        <f t="shared" si="38"/>
        <v>0</v>
      </c>
      <c r="J85" s="22">
        <f t="shared" si="38"/>
        <v>0</v>
      </c>
      <c r="K85" s="22">
        <f t="shared" si="38"/>
        <v>0</v>
      </c>
    </row>
    <row r="86" spans="1:12" ht="20.25" customHeight="1" x14ac:dyDescent="0.25">
      <c r="A86" s="77"/>
      <c r="B86" s="77"/>
      <c r="C86" s="84"/>
      <c r="D86" s="18" t="s">
        <v>16</v>
      </c>
      <c r="E86" s="22">
        <f t="shared" si="37"/>
        <v>857863.86541999993</v>
      </c>
      <c r="F86" s="22">
        <f t="shared" si="38"/>
        <v>0</v>
      </c>
      <c r="G86" s="22">
        <f t="shared" si="38"/>
        <v>54674</v>
      </c>
      <c r="H86" s="22">
        <f t="shared" si="38"/>
        <v>580489.86541999993</v>
      </c>
      <c r="I86" s="22">
        <f t="shared" si="38"/>
        <v>222700</v>
      </c>
      <c r="J86" s="22">
        <f t="shared" si="38"/>
        <v>0</v>
      </c>
      <c r="K86" s="22">
        <f t="shared" si="38"/>
        <v>0</v>
      </c>
    </row>
    <row r="87" spans="1:12" ht="28.5" customHeight="1" x14ac:dyDescent="0.25">
      <c r="A87" s="77"/>
      <c r="B87" s="77"/>
      <c r="C87" s="79" t="s">
        <v>131</v>
      </c>
      <c r="D87" s="16" t="s">
        <v>10</v>
      </c>
      <c r="E87" s="24">
        <f>E88+E89+E90+E91+E92+E93</f>
        <v>7844.72336</v>
      </c>
      <c r="F87" s="24">
        <f>F88+F89+F90+F91+F93</f>
        <v>7844.72336</v>
      </c>
      <c r="G87" s="24">
        <f>G88+G89+G90+G91+G93</f>
        <v>0</v>
      </c>
      <c r="H87" s="24">
        <f t="shared" ref="H87:K87" si="39">H88+H89+H90+H91+H93</f>
        <v>0</v>
      </c>
      <c r="I87" s="24">
        <f t="shared" si="39"/>
        <v>0</v>
      </c>
      <c r="J87" s="24">
        <f t="shared" si="39"/>
        <v>16482.7</v>
      </c>
      <c r="K87" s="24">
        <f t="shared" si="39"/>
        <v>0</v>
      </c>
    </row>
    <row r="88" spans="1:12" ht="25.5" customHeight="1" x14ac:dyDescent="0.25">
      <c r="A88" s="77"/>
      <c r="B88" s="77"/>
      <c r="C88" s="80"/>
      <c r="D88" s="18" t="s">
        <v>11</v>
      </c>
      <c r="E88" s="24">
        <f t="shared" ref="E88:E96" si="40">F88+G88</f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</row>
    <row r="89" spans="1:12" ht="35.25" customHeight="1" x14ac:dyDescent="0.25">
      <c r="A89" s="77"/>
      <c r="B89" s="77"/>
      <c r="C89" s="80"/>
      <c r="D89" s="18" t="s">
        <v>19</v>
      </c>
      <c r="E89" s="22">
        <f t="shared" si="40"/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</row>
    <row r="90" spans="1:12" ht="51" customHeight="1" x14ac:dyDescent="0.25">
      <c r="A90" s="77"/>
      <c r="B90" s="77"/>
      <c r="C90" s="80"/>
      <c r="D90" s="18" t="s">
        <v>13</v>
      </c>
      <c r="E90" s="22">
        <f>F90+G90+H90+I90+K90</f>
        <v>7844.72336</v>
      </c>
      <c r="F90" s="22">
        <v>7844.72336</v>
      </c>
      <c r="G90" s="22">
        <f>7361.4+819-8180.4</f>
        <v>0</v>
      </c>
      <c r="H90" s="22">
        <f>7361.4+819-8180.4</f>
        <v>0</v>
      </c>
      <c r="I90" s="22">
        <f>7361.4+819-8180.4</f>
        <v>0</v>
      </c>
      <c r="J90" s="22">
        <f t="shared" ref="J90" si="41">819+15663.7</f>
        <v>16482.7</v>
      </c>
      <c r="K90" s="22">
        <v>0</v>
      </c>
      <c r="L90" s="65"/>
    </row>
    <row r="91" spans="1:12" ht="51" customHeight="1" x14ac:dyDescent="0.25">
      <c r="A91" s="77"/>
      <c r="B91" s="77"/>
      <c r="C91" s="80"/>
      <c r="D91" s="18" t="s">
        <v>14</v>
      </c>
      <c r="E91" s="22">
        <f t="shared" ref="E91:E92" si="42">F91+G91+H91+I91</f>
        <v>0</v>
      </c>
      <c r="F91" s="22">
        <v>0</v>
      </c>
      <c r="G91" s="22">
        <v>0</v>
      </c>
      <c r="H91" s="22">
        <v>0</v>
      </c>
      <c r="I91" s="25">
        <v>0</v>
      </c>
      <c r="J91" s="22">
        <v>0</v>
      </c>
      <c r="K91" s="22">
        <v>0</v>
      </c>
    </row>
    <row r="92" spans="1:12" ht="51" customHeight="1" x14ac:dyDescent="0.25">
      <c r="A92" s="77"/>
      <c r="B92" s="77"/>
      <c r="C92" s="80"/>
      <c r="D92" s="19" t="s">
        <v>17</v>
      </c>
      <c r="E92" s="22">
        <f t="shared" si="42"/>
        <v>0</v>
      </c>
      <c r="F92" s="22">
        <v>0</v>
      </c>
      <c r="G92" s="22">
        <v>0</v>
      </c>
      <c r="H92" s="22">
        <v>0</v>
      </c>
      <c r="I92" s="25">
        <v>0</v>
      </c>
      <c r="J92" s="22">
        <v>0</v>
      </c>
      <c r="K92" s="22">
        <v>0</v>
      </c>
    </row>
    <row r="93" spans="1:12" ht="17.25" customHeight="1" x14ac:dyDescent="0.25">
      <c r="A93" s="77"/>
      <c r="B93" s="77"/>
      <c r="C93" s="81"/>
      <c r="D93" s="18" t="s">
        <v>16</v>
      </c>
      <c r="E93" s="22">
        <f>F93+G93+H93+I93+K93</f>
        <v>0</v>
      </c>
      <c r="F93" s="22">
        <f>22083.834-22083.834</f>
        <v>0</v>
      </c>
      <c r="G93" s="22">
        <v>0</v>
      </c>
      <c r="H93" s="22">
        <v>0</v>
      </c>
      <c r="I93" s="25">
        <v>0</v>
      </c>
      <c r="J93" s="22">
        <v>0</v>
      </c>
      <c r="K93" s="22">
        <v>0</v>
      </c>
    </row>
    <row r="94" spans="1:12" ht="17.25" customHeight="1" x14ac:dyDescent="0.25">
      <c r="A94" s="77"/>
      <c r="B94" s="77"/>
      <c r="C94" s="79" t="s">
        <v>144</v>
      </c>
      <c r="D94" s="16" t="s">
        <v>10</v>
      </c>
      <c r="E94" s="24">
        <f>E95+E96+E97+E98+E99+E100</f>
        <v>907529.59041999991</v>
      </c>
      <c r="F94" s="24">
        <f>F95+F96+F97+F98+F100</f>
        <v>49665.724999999999</v>
      </c>
      <c r="G94" s="24">
        <f>G95+G96+G97+G98+G100</f>
        <v>54674</v>
      </c>
      <c r="H94" s="24">
        <f t="shared" ref="H94:K94" si="43">H95+H96+H97+H98+H100</f>
        <v>580489.86541999993</v>
      </c>
      <c r="I94" s="24">
        <f>I95+I96+I97+I98+I100</f>
        <v>222700</v>
      </c>
      <c r="J94" s="24">
        <f t="shared" si="43"/>
        <v>0</v>
      </c>
      <c r="K94" s="24">
        <f t="shared" si="43"/>
        <v>0</v>
      </c>
    </row>
    <row r="95" spans="1:12" ht="22.5" customHeight="1" x14ac:dyDescent="0.25">
      <c r="A95" s="77"/>
      <c r="B95" s="77"/>
      <c r="C95" s="80"/>
      <c r="D95" s="18" t="s">
        <v>11</v>
      </c>
      <c r="E95" s="24">
        <f t="shared" si="40"/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</row>
    <row r="96" spans="1:12" ht="33.75" customHeight="1" x14ac:dyDescent="0.25">
      <c r="A96" s="77"/>
      <c r="B96" s="77"/>
      <c r="C96" s="80"/>
      <c r="D96" s="18" t="s">
        <v>19</v>
      </c>
      <c r="E96" s="22">
        <f t="shared" si="40"/>
        <v>36040</v>
      </c>
      <c r="F96" s="22">
        <f>36040</f>
        <v>36040</v>
      </c>
      <c r="G96" s="22">
        <v>0</v>
      </c>
      <c r="H96" s="22">
        <v>0</v>
      </c>
      <c r="I96" s="25">
        <v>0</v>
      </c>
      <c r="J96" s="22">
        <v>0</v>
      </c>
      <c r="K96" s="22">
        <v>0</v>
      </c>
    </row>
    <row r="97" spans="1:11" ht="24.75" customHeight="1" x14ac:dyDescent="0.25">
      <c r="A97" s="77"/>
      <c r="B97" s="77"/>
      <c r="C97" s="80"/>
      <c r="D97" s="18" t="s">
        <v>13</v>
      </c>
      <c r="E97" s="22">
        <f>F97+G97+H97+I97+K97</f>
        <v>13625.725</v>
      </c>
      <c r="F97" s="22">
        <f>2850+10775.725</f>
        <v>13625.725</v>
      </c>
      <c r="G97" s="25"/>
      <c r="H97" s="22">
        <v>0</v>
      </c>
      <c r="I97" s="25">
        <v>0</v>
      </c>
      <c r="J97" s="22">
        <v>0</v>
      </c>
      <c r="K97" s="22">
        <v>0</v>
      </c>
    </row>
    <row r="98" spans="1:11" ht="48.75" customHeight="1" x14ac:dyDescent="0.25">
      <c r="A98" s="77"/>
      <c r="B98" s="77"/>
      <c r="C98" s="80"/>
      <c r="D98" s="18" t="s">
        <v>14</v>
      </c>
      <c r="E98" s="22">
        <f t="shared" ref="E98:E99" si="44">F98+G98+H98+I98+K98</f>
        <v>0</v>
      </c>
      <c r="F98" s="22">
        <v>0</v>
      </c>
      <c r="G98" s="22">
        <v>0</v>
      </c>
      <c r="H98" s="22">
        <v>0</v>
      </c>
      <c r="I98" s="25">
        <v>0</v>
      </c>
      <c r="J98" s="22">
        <v>0</v>
      </c>
      <c r="K98" s="22">
        <v>0</v>
      </c>
    </row>
    <row r="99" spans="1:11" ht="48.75" customHeight="1" x14ac:dyDescent="0.25">
      <c r="A99" s="77"/>
      <c r="B99" s="77"/>
      <c r="C99" s="80"/>
      <c r="D99" s="19" t="s">
        <v>15</v>
      </c>
      <c r="E99" s="22">
        <f t="shared" si="44"/>
        <v>0</v>
      </c>
      <c r="F99" s="22">
        <v>0</v>
      </c>
      <c r="G99" s="22">
        <v>0</v>
      </c>
      <c r="H99" s="22">
        <v>0</v>
      </c>
      <c r="I99" s="25">
        <v>0</v>
      </c>
      <c r="J99" s="22">
        <v>0</v>
      </c>
      <c r="K99" s="22">
        <v>0</v>
      </c>
    </row>
    <row r="100" spans="1:11" ht="36.75" customHeight="1" x14ac:dyDescent="0.25">
      <c r="A100" s="78"/>
      <c r="B100" s="78"/>
      <c r="C100" s="81"/>
      <c r="D100" s="18" t="s">
        <v>16</v>
      </c>
      <c r="E100" s="22">
        <f>F100+G100+H100+I100+K100</f>
        <v>857863.86541999993</v>
      </c>
      <c r="F100" s="22">
        <v>0</v>
      </c>
      <c r="G100" s="22">
        <f>15674+25000+4000+10000</f>
        <v>54674</v>
      </c>
      <c r="H100" s="22">
        <f>493101+3000+2000+8388.86542+3000+4000+26000+41000</f>
        <v>580489.86541999993</v>
      </c>
      <c r="I100" s="22">
        <f>37000+7000+150200+12000+15000+1500</f>
        <v>222700</v>
      </c>
      <c r="J100" s="22"/>
      <c r="K100" s="22">
        <v>0</v>
      </c>
    </row>
    <row r="101" spans="1:11" ht="25.5" customHeight="1" x14ac:dyDescent="0.25">
      <c r="A101" s="86" t="s">
        <v>23</v>
      </c>
      <c r="B101" s="86"/>
      <c r="C101" s="86"/>
      <c r="D101" s="26" t="s">
        <v>10</v>
      </c>
      <c r="E101" s="24">
        <f>SUM(F101:G101)+H101+I101+K101</f>
        <v>4624211.8527999995</v>
      </c>
      <c r="F101" s="24">
        <f>F102+F103+F104+F105+F107</f>
        <v>1552373.8402900002</v>
      </c>
      <c r="G101" s="24">
        <f>G102+G103+G104+G105+G107</f>
        <v>1891427.3225399998</v>
      </c>
      <c r="H101" s="24">
        <f t="shared" ref="H101:K101" si="45">H102+H103+H104+H105+H107</f>
        <v>863284.87996999989</v>
      </c>
      <c r="I101" s="24">
        <f>I102+I103+I104+I105+I107+I106</f>
        <v>303975.48200000002</v>
      </c>
      <c r="J101" s="24" t="e">
        <f t="shared" si="45"/>
        <v>#REF!</v>
      </c>
      <c r="K101" s="24">
        <f t="shared" si="45"/>
        <v>13150.328</v>
      </c>
    </row>
    <row r="102" spans="1:11" ht="23.25" customHeight="1" x14ac:dyDescent="0.25">
      <c r="A102" s="86"/>
      <c r="B102" s="86"/>
      <c r="C102" s="86"/>
      <c r="D102" s="26" t="s">
        <v>11</v>
      </c>
      <c r="E102" s="22">
        <f>SUM(F102:G102)+H102+I102+K102</f>
        <v>0</v>
      </c>
      <c r="F102" s="22">
        <f>F25+F74+F81+F18</f>
        <v>0</v>
      </c>
      <c r="G102" s="22">
        <f t="shared" ref="G102:K102" si="46">G25+G74+G81+G18</f>
        <v>0</v>
      </c>
      <c r="H102" s="22">
        <f t="shared" si="46"/>
        <v>0</v>
      </c>
      <c r="I102" s="22">
        <f t="shared" si="46"/>
        <v>0</v>
      </c>
      <c r="J102" s="22" t="e">
        <f t="shared" si="46"/>
        <v>#REF!</v>
      </c>
      <c r="K102" s="22">
        <f t="shared" si="46"/>
        <v>0</v>
      </c>
    </row>
    <row r="103" spans="1:11" ht="33" customHeight="1" x14ac:dyDescent="0.25">
      <c r="A103" s="86"/>
      <c r="B103" s="86"/>
      <c r="C103" s="86"/>
      <c r="D103" s="26" t="s">
        <v>19</v>
      </c>
      <c r="E103" s="22">
        <f t="shared" ref="E103:E107" si="47">SUM(F103:G103)+H103+I103+K103</f>
        <v>36978.400000000001</v>
      </c>
      <c r="F103" s="22">
        <f>F26+F54+F82+F19</f>
        <v>36154.1</v>
      </c>
      <c r="G103" s="22">
        <f>G26+G82+G19+G54</f>
        <v>118.7</v>
      </c>
      <c r="H103" s="22">
        <f t="shared" ref="H103:I103" si="48">H26+H82+H19+H54</f>
        <v>118.8</v>
      </c>
      <c r="I103" s="22">
        <f t="shared" si="48"/>
        <v>118.8</v>
      </c>
      <c r="J103" s="22" t="e">
        <f>J26+J75+J82+J19</f>
        <v>#REF!</v>
      </c>
      <c r="K103" s="22">
        <f>K26+K75+K82+K19</f>
        <v>468</v>
      </c>
    </row>
    <row r="104" spans="1:11" ht="22.5" customHeight="1" x14ac:dyDescent="0.25">
      <c r="A104" s="86"/>
      <c r="B104" s="86"/>
      <c r="C104" s="86"/>
      <c r="D104" s="26" t="s">
        <v>13</v>
      </c>
      <c r="E104" s="22">
        <f t="shared" si="47"/>
        <v>3521850.0548300003</v>
      </c>
      <c r="F104" s="22">
        <f>F27+F55+F83+F20</f>
        <v>1516219.7402900001</v>
      </c>
      <c r="G104" s="22">
        <f>G27+G55+G83+G20</f>
        <v>1836634.6225399999</v>
      </c>
      <c r="H104" s="22">
        <f>H27+H83+H20+H55</f>
        <v>78156.682000000001</v>
      </c>
      <c r="I104" s="22">
        <f>I27+I83+I20+I55</f>
        <v>78156.682000000001</v>
      </c>
      <c r="J104" s="22" t="e">
        <f t="shared" ref="J104:K104" si="49">J27+J83+J20+J55</f>
        <v>#REF!</v>
      </c>
      <c r="K104" s="22">
        <f t="shared" si="49"/>
        <v>12682.328</v>
      </c>
    </row>
    <row r="105" spans="1:11" ht="62.25" customHeight="1" x14ac:dyDescent="0.25">
      <c r="A105" s="86"/>
      <c r="B105" s="86"/>
      <c r="C105" s="86"/>
      <c r="D105" s="26" t="s">
        <v>14</v>
      </c>
      <c r="E105" s="22">
        <f t="shared" si="47"/>
        <v>0</v>
      </c>
      <c r="F105" s="22">
        <f>F28+F56+F84+F21</f>
        <v>0</v>
      </c>
      <c r="G105" s="22">
        <f t="shared" ref="G105:K106" si="50">G28+G77+G84+G21</f>
        <v>0</v>
      </c>
      <c r="H105" s="22">
        <f t="shared" si="50"/>
        <v>0</v>
      </c>
      <c r="I105" s="22">
        <f t="shared" si="50"/>
        <v>0</v>
      </c>
      <c r="J105" s="22" t="e">
        <f t="shared" si="50"/>
        <v>#REF!</v>
      </c>
      <c r="K105" s="22">
        <f t="shared" si="50"/>
        <v>0</v>
      </c>
    </row>
    <row r="106" spans="1:11" ht="62.25" customHeight="1" x14ac:dyDescent="0.25">
      <c r="A106" s="86"/>
      <c r="B106" s="86"/>
      <c r="C106" s="86"/>
      <c r="D106" s="26" t="s">
        <v>15</v>
      </c>
      <c r="E106" s="22">
        <f>SUM(F106:G106)+H106+I106+K106</f>
        <v>0</v>
      </c>
      <c r="F106" s="22">
        <f>F29+F57+F85+F22</f>
        <v>0</v>
      </c>
      <c r="G106" s="22">
        <f t="shared" si="50"/>
        <v>0</v>
      </c>
      <c r="H106" s="22">
        <f t="shared" si="50"/>
        <v>0</v>
      </c>
      <c r="I106" s="22">
        <f t="shared" si="50"/>
        <v>0</v>
      </c>
      <c r="J106" s="22" t="e">
        <f t="shared" si="50"/>
        <v>#REF!</v>
      </c>
      <c r="K106" s="22">
        <f t="shared" si="50"/>
        <v>0</v>
      </c>
    </row>
    <row r="107" spans="1:11" ht="18.75" customHeight="1" x14ac:dyDescent="0.25">
      <c r="A107" s="86"/>
      <c r="B107" s="86"/>
      <c r="C107" s="86"/>
      <c r="D107" s="26" t="s">
        <v>16</v>
      </c>
      <c r="E107" s="22">
        <f t="shared" si="47"/>
        <v>1065383.3979699998</v>
      </c>
      <c r="F107" s="22">
        <f>F30+F58+F86+F23</f>
        <v>0</v>
      </c>
      <c r="G107" s="22">
        <f>G30+G79+G86+G23+G58</f>
        <v>54674</v>
      </c>
      <c r="H107" s="22">
        <f>H30+H79+H86+H23</f>
        <v>785009.39796999993</v>
      </c>
      <c r="I107" s="22">
        <f>I30+I79+I86+I23</f>
        <v>225700</v>
      </c>
      <c r="J107" s="22" t="e">
        <f>J30+J79+J86+J23</f>
        <v>#REF!</v>
      </c>
      <c r="K107" s="22">
        <f>K30+K79+K86+K23</f>
        <v>0</v>
      </c>
    </row>
    <row r="108" spans="1:11" ht="20.25" customHeight="1" x14ac:dyDescent="0.25">
      <c r="A108" s="87" t="s">
        <v>24</v>
      </c>
      <c r="B108" s="87"/>
      <c r="C108" s="87"/>
      <c r="D108" s="19"/>
      <c r="E108" s="24"/>
      <c r="F108" s="24"/>
      <c r="G108" s="24"/>
      <c r="H108" s="24"/>
      <c r="I108" s="21"/>
      <c r="J108" s="21"/>
      <c r="K108" s="21"/>
    </row>
    <row r="109" spans="1:11" ht="20.25" customHeight="1" x14ac:dyDescent="0.25">
      <c r="A109" s="88" t="s">
        <v>25</v>
      </c>
      <c r="B109" s="89"/>
      <c r="C109" s="90"/>
      <c r="D109" s="26" t="s">
        <v>10</v>
      </c>
      <c r="E109" s="24">
        <f>E110+E111+E112+E113+E114+E115</f>
        <v>1881299.22988</v>
      </c>
      <c r="F109" s="24">
        <f t="shared" ref="F109:K109" si="51">F110+F111+F112+F113+F114+F115</f>
        <v>968458.78113999998</v>
      </c>
      <c r="G109" s="24">
        <f t="shared" si="51"/>
        <v>912840.44874000002</v>
      </c>
      <c r="H109" s="24">
        <f t="shared" si="51"/>
        <v>0</v>
      </c>
      <c r="I109" s="24">
        <f t="shared" si="51"/>
        <v>0</v>
      </c>
      <c r="J109" s="24">
        <f t="shared" si="51"/>
        <v>0</v>
      </c>
      <c r="K109" s="24">
        <f t="shared" si="51"/>
        <v>0</v>
      </c>
    </row>
    <row r="110" spans="1:11" ht="20.25" customHeight="1" x14ac:dyDescent="0.25">
      <c r="A110" s="91"/>
      <c r="B110" s="92"/>
      <c r="C110" s="93"/>
      <c r="D110" s="26" t="s">
        <v>11</v>
      </c>
      <c r="E110" s="24">
        <f>F110+G110+H110+I110+K110</f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33.75" customHeight="1" x14ac:dyDescent="0.25">
      <c r="A111" s="91"/>
      <c r="B111" s="92"/>
      <c r="C111" s="93"/>
      <c r="D111" s="26" t="s">
        <v>19</v>
      </c>
      <c r="E111" s="24">
        <f t="shared" ref="E111:E115" si="52">F111+G111+H111+I111+K111</f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</row>
    <row r="112" spans="1:11" ht="20.25" customHeight="1" x14ac:dyDescent="0.25">
      <c r="A112" s="91"/>
      <c r="B112" s="92"/>
      <c r="C112" s="93"/>
      <c r="D112" s="26" t="s">
        <v>13</v>
      </c>
      <c r="E112" s="24">
        <f t="shared" si="52"/>
        <v>1881299.22988</v>
      </c>
      <c r="F112" s="24">
        <f>F20</f>
        <v>968458.78113999998</v>
      </c>
      <c r="G112" s="24">
        <f t="shared" ref="G112:H112" si="53">G20</f>
        <v>912840.44874000002</v>
      </c>
      <c r="H112" s="24">
        <f t="shared" si="53"/>
        <v>0</v>
      </c>
      <c r="I112" s="24">
        <v>0</v>
      </c>
      <c r="J112" s="24">
        <v>0</v>
      </c>
      <c r="K112" s="24">
        <v>0</v>
      </c>
    </row>
    <row r="113" spans="1:11" ht="53.25" customHeight="1" x14ac:dyDescent="0.25">
      <c r="A113" s="91"/>
      <c r="B113" s="92"/>
      <c r="C113" s="93"/>
      <c r="D113" s="26" t="s">
        <v>14</v>
      </c>
      <c r="E113" s="24">
        <f t="shared" si="52"/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</row>
    <row r="114" spans="1:11" ht="32.25" customHeight="1" x14ac:dyDescent="0.25">
      <c r="A114" s="91"/>
      <c r="B114" s="92"/>
      <c r="C114" s="93"/>
      <c r="D114" s="26" t="s">
        <v>15</v>
      </c>
      <c r="E114" s="24">
        <f t="shared" si="52"/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</row>
    <row r="115" spans="1:11" ht="20.25" customHeight="1" x14ac:dyDescent="0.25">
      <c r="A115" s="94"/>
      <c r="B115" s="95"/>
      <c r="C115" s="96"/>
      <c r="D115" s="26" t="s">
        <v>16</v>
      </c>
      <c r="E115" s="24">
        <f t="shared" si="52"/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</row>
    <row r="116" spans="1:11" ht="20.25" customHeight="1" x14ac:dyDescent="0.25">
      <c r="A116" s="88" t="s">
        <v>26</v>
      </c>
      <c r="B116" s="89"/>
      <c r="C116" s="90"/>
      <c r="D116" s="26" t="s">
        <v>10</v>
      </c>
      <c r="E116" s="24">
        <f>E117+E118+E119+E120+E121+E122</f>
        <v>2742912.62292</v>
      </c>
      <c r="F116" s="24">
        <f t="shared" ref="F116:K116" si="54">F117+F118+F119+F120+F121+F122</f>
        <v>583915.0591500001</v>
      </c>
      <c r="G116" s="24">
        <f t="shared" si="54"/>
        <v>978586.87379999983</v>
      </c>
      <c r="H116" s="24">
        <f t="shared" si="54"/>
        <v>863284.87996999989</v>
      </c>
      <c r="I116" s="24">
        <f t="shared" si="54"/>
        <v>303975.48200000002</v>
      </c>
      <c r="J116" s="24" t="e">
        <f t="shared" si="54"/>
        <v>#REF!</v>
      </c>
      <c r="K116" s="24">
        <f t="shared" si="54"/>
        <v>13150.328</v>
      </c>
    </row>
    <row r="117" spans="1:11" ht="32.25" customHeight="1" x14ac:dyDescent="0.25">
      <c r="A117" s="91"/>
      <c r="B117" s="92"/>
      <c r="C117" s="93"/>
      <c r="D117" s="26" t="s">
        <v>11</v>
      </c>
      <c r="E117" s="24">
        <f>F117+G117+H117+I117+K117</f>
        <v>0</v>
      </c>
      <c r="F117" s="24">
        <f>F102</f>
        <v>0</v>
      </c>
      <c r="G117" s="24">
        <f t="shared" ref="G117:K117" si="55">G102</f>
        <v>0</v>
      </c>
      <c r="H117" s="24">
        <f t="shared" si="55"/>
        <v>0</v>
      </c>
      <c r="I117" s="24">
        <f t="shared" si="55"/>
        <v>0</v>
      </c>
      <c r="J117" s="24" t="e">
        <f t="shared" si="55"/>
        <v>#REF!</v>
      </c>
      <c r="K117" s="24">
        <f t="shared" si="55"/>
        <v>0</v>
      </c>
    </row>
    <row r="118" spans="1:11" ht="33" customHeight="1" x14ac:dyDescent="0.25">
      <c r="A118" s="91"/>
      <c r="B118" s="92"/>
      <c r="C118" s="93"/>
      <c r="D118" s="26" t="s">
        <v>19</v>
      </c>
      <c r="E118" s="24">
        <f t="shared" ref="E118:E122" si="56">F118+G118+H118+I118+K118</f>
        <v>36978.400000000001</v>
      </c>
      <c r="F118" s="24">
        <f t="shared" ref="F118:K122" si="57">F103</f>
        <v>36154.1</v>
      </c>
      <c r="G118" s="24">
        <f t="shared" si="57"/>
        <v>118.7</v>
      </c>
      <c r="H118" s="24">
        <f t="shared" si="57"/>
        <v>118.8</v>
      </c>
      <c r="I118" s="24">
        <f t="shared" si="57"/>
        <v>118.8</v>
      </c>
      <c r="J118" s="24" t="e">
        <f t="shared" si="57"/>
        <v>#REF!</v>
      </c>
      <c r="K118" s="24">
        <f t="shared" si="57"/>
        <v>468</v>
      </c>
    </row>
    <row r="119" spans="1:11" ht="20.25" customHeight="1" x14ac:dyDescent="0.25">
      <c r="A119" s="91"/>
      <c r="B119" s="92"/>
      <c r="C119" s="93"/>
      <c r="D119" s="26" t="s">
        <v>13</v>
      </c>
      <c r="E119" s="24">
        <f t="shared" si="56"/>
        <v>1640550.82495</v>
      </c>
      <c r="F119" s="24">
        <f>F104-F112</f>
        <v>547760.95915000013</v>
      </c>
      <c r="G119" s="24">
        <f>G104-G112</f>
        <v>923794.17379999987</v>
      </c>
      <c r="H119" s="24">
        <f t="shared" ref="H119:K119" si="58">H104-H112</f>
        <v>78156.682000000001</v>
      </c>
      <c r="I119" s="24">
        <f t="shared" si="58"/>
        <v>78156.682000000001</v>
      </c>
      <c r="J119" s="24" t="e">
        <f t="shared" si="58"/>
        <v>#REF!</v>
      </c>
      <c r="K119" s="24">
        <f t="shared" si="58"/>
        <v>12682.328</v>
      </c>
    </row>
    <row r="120" spans="1:11" ht="43.5" customHeight="1" x14ac:dyDescent="0.25">
      <c r="A120" s="91"/>
      <c r="B120" s="92"/>
      <c r="C120" s="93"/>
      <c r="D120" s="26" t="s">
        <v>14</v>
      </c>
      <c r="E120" s="24">
        <f t="shared" si="56"/>
        <v>0</v>
      </c>
      <c r="F120" s="24">
        <f t="shared" si="57"/>
        <v>0</v>
      </c>
      <c r="G120" s="24">
        <f t="shared" si="57"/>
        <v>0</v>
      </c>
      <c r="H120" s="24">
        <f t="shared" si="57"/>
        <v>0</v>
      </c>
      <c r="I120" s="24">
        <f t="shared" si="57"/>
        <v>0</v>
      </c>
      <c r="J120" s="24" t="e">
        <f t="shared" si="57"/>
        <v>#REF!</v>
      </c>
      <c r="K120" s="24">
        <f t="shared" si="57"/>
        <v>0</v>
      </c>
    </row>
    <row r="121" spans="1:11" ht="34.5" customHeight="1" x14ac:dyDescent="0.25">
      <c r="A121" s="91"/>
      <c r="B121" s="92"/>
      <c r="C121" s="93"/>
      <c r="D121" s="26" t="s">
        <v>15</v>
      </c>
      <c r="E121" s="24">
        <f t="shared" si="56"/>
        <v>0</v>
      </c>
      <c r="F121" s="24">
        <f t="shared" si="57"/>
        <v>0</v>
      </c>
      <c r="G121" s="24">
        <f t="shared" si="57"/>
        <v>0</v>
      </c>
      <c r="H121" s="24">
        <f t="shared" si="57"/>
        <v>0</v>
      </c>
      <c r="I121" s="24">
        <f t="shared" si="57"/>
        <v>0</v>
      </c>
      <c r="J121" s="24" t="e">
        <f t="shared" si="57"/>
        <v>#REF!</v>
      </c>
      <c r="K121" s="24">
        <f t="shared" si="57"/>
        <v>0</v>
      </c>
    </row>
    <row r="122" spans="1:11" ht="20.25" customHeight="1" x14ac:dyDescent="0.25">
      <c r="A122" s="94"/>
      <c r="B122" s="95"/>
      <c r="C122" s="96"/>
      <c r="D122" s="26" t="s">
        <v>16</v>
      </c>
      <c r="E122" s="24">
        <f t="shared" si="56"/>
        <v>1065383.3979699998</v>
      </c>
      <c r="F122" s="24">
        <f>F107</f>
        <v>0</v>
      </c>
      <c r="G122" s="24">
        <f t="shared" si="57"/>
        <v>54674</v>
      </c>
      <c r="H122" s="24">
        <f t="shared" si="57"/>
        <v>785009.39796999993</v>
      </c>
      <c r="I122" s="24">
        <f t="shared" si="57"/>
        <v>225700</v>
      </c>
      <c r="J122" s="24" t="e">
        <f t="shared" si="57"/>
        <v>#REF!</v>
      </c>
      <c r="K122" s="24">
        <f t="shared" si="57"/>
        <v>0</v>
      </c>
    </row>
    <row r="123" spans="1:11" ht="20.25" customHeight="1" x14ac:dyDescent="0.25">
      <c r="A123" s="97" t="s">
        <v>24</v>
      </c>
      <c r="B123" s="98"/>
      <c r="C123" s="99"/>
      <c r="D123" s="19"/>
      <c r="E123" s="24"/>
      <c r="F123" s="24"/>
      <c r="G123" s="24"/>
      <c r="H123" s="24"/>
      <c r="I123" s="21"/>
      <c r="J123" s="21"/>
      <c r="K123" s="21"/>
    </row>
    <row r="124" spans="1:11" ht="19.5" customHeight="1" x14ac:dyDescent="0.25">
      <c r="A124" s="87" t="s">
        <v>145</v>
      </c>
      <c r="B124" s="87"/>
      <c r="C124" s="87"/>
      <c r="D124" s="26" t="s">
        <v>27</v>
      </c>
      <c r="E124" s="24">
        <f>F124+G124+H124+I124+K124</f>
        <v>1115049.1229699999</v>
      </c>
      <c r="F124" s="24">
        <f>F125+F126+F127+F128+F130</f>
        <v>49665.724999999999</v>
      </c>
      <c r="G124" s="24">
        <f>G125+G126+G127+G128+G130</f>
        <v>54674</v>
      </c>
      <c r="H124" s="24">
        <f t="shared" ref="H124:K124" si="59">H125+H126+H127+H128+H130</f>
        <v>785009.39796999993</v>
      </c>
      <c r="I124" s="24">
        <f t="shared" si="59"/>
        <v>225700</v>
      </c>
      <c r="J124" s="24">
        <f t="shared" si="59"/>
        <v>0</v>
      </c>
      <c r="K124" s="24">
        <f t="shared" si="59"/>
        <v>0</v>
      </c>
    </row>
    <row r="125" spans="1:11" ht="27" customHeight="1" x14ac:dyDescent="0.25">
      <c r="A125" s="87"/>
      <c r="B125" s="87"/>
      <c r="C125" s="87"/>
      <c r="D125" s="19" t="s">
        <v>11</v>
      </c>
      <c r="E125" s="22">
        <f>F125+G125+H125+I125+J125+K125</f>
        <v>0</v>
      </c>
      <c r="F125" s="22">
        <f t="shared" ref="F125:K126" si="60">F95</f>
        <v>0</v>
      </c>
      <c r="G125" s="22">
        <f t="shared" si="60"/>
        <v>0</v>
      </c>
      <c r="H125" s="22">
        <f t="shared" si="60"/>
        <v>0</v>
      </c>
      <c r="I125" s="22">
        <f t="shared" si="60"/>
        <v>0</v>
      </c>
      <c r="J125" s="22">
        <f t="shared" si="60"/>
        <v>0</v>
      </c>
      <c r="K125" s="22">
        <f t="shared" si="60"/>
        <v>0</v>
      </c>
    </row>
    <row r="126" spans="1:11" ht="33" customHeight="1" x14ac:dyDescent="0.25">
      <c r="A126" s="87"/>
      <c r="B126" s="87"/>
      <c r="C126" s="87"/>
      <c r="D126" s="19" t="s">
        <v>19</v>
      </c>
      <c r="E126" s="22">
        <f t="shared" ref="E126:E129" si="61">F126+G126+H126+I126+J126+K126</f>
        <v>36040</v>
      </c>
      <c r="F126" s="22">
        <f t="shared" si="60"/>
        <v>36040</v>
      </c>
      <c r="G126" s="22">
        <f t="shared" si="60"/>
        <v>0</v>
      </c>
      <c r="H126" s="22">
        <f t="shared" si="60"/>
        <v>0</v>
      </c>
      <c r="I126" s="22">
        <f t="shared" si="60"/>
        <v>0</v>
      </c>
      <c r="J126" s="22">
        <f t="shared" si="60"/>
        <v>0</v>
      </c>
      <c r="K126" s="22">
        <f t="shared" si="60"/>
        <v>0</v>
      </c>
    </row>
    <row r="127" spans="1:11" ht="23.25" customHeight="1" x14ac:dyDescent="0.25">
      <c r="A127" s="87"/>
      <c r="B127" s="87"/>
      <c r="C127" s="87"/>
      <c r="D127" s="19" t="s">
        <v>13</v>
      </c>
      <c r="E127" s="22">
        <f t="shared" si="61"/>
        <v>13625.725</v>
      </c>
      <c r="F127" s="22">
        <f>F97</f>
        <v>13625.725</v>
      </c>
      <c r="G127" s="22">
        <f>G83</f>
        <v>0</v>
      </c>
      <c r="H127" s="22">
        <f t="shared" ref="H127:K130" si="62">H97</f>
        <v>0</v>
      </c>
      <c r="I127" s="22">
        <f t="shared" si="62"/>
        <v>0</v>
      </c>
      <c r="J127" s="22">
        <f t="shared" si="62"/>
        <v>0</v>
      </c>
      <c r="K127" s="22">
        <f t="shared" si="62"/>
        <v>0</v>
      </c>
    </row>
    <row r="128" spans="1:11" ht="46.5" customHeight="1" x14ac:dyDescent="0.25">
      <c r="A128" s="87"/>
      <c r="B128" s="87"/>
      <c r="C128" s="87"/>
      <c r="D128" s="27" t="s">
        <v>14</v>
      </c>
      <c r="E128" s="22">
        <f t="shared" si="61"/>
        <v>0</v>
      </c>
      <c r="F128" s="22">
        <f>F98</f>
        <v>0</v>
      </c>
      <c r="G128" s="22">
        <f>G98</f>
        <v>0</v>
      </c>
      <c r="H128" s="22">
        <f t="shared" si="62"/>
        <v>0</v>
      </c>
      <c r="I128" s="22">
        <f t="shared" si="62"/>
        <v>0</v>
      </c>
      <c r="J128" s="22">
        <f t="shared" si="62"/>
        <v>0</v>
      </c>
      <c r="K128" s="22">
        <f t="shared" si="62"/>
        <v>0</v>
      </c>
    </row>
    <row r="129" spans="1:11" ht="46.5" customHeight="1" x14ac:dyDescent="0.25">
      <c r="A129" s="87"/>
      <c r="B129" s="87"/>
      <c r="C129" s="87"/>
      <c r="D129" s="19" t="s">
        <v>15</v>
      </c>
      <c r="E129" s="22">
        <f t="shared" si="61"/>
        <v>0</v>
      </c>
      <c r="F129" s="22">
        <f>F99</f>
        <v>0</v>
      </c>
      <c r="G129" s="22">
        <f>G99</f>
        <v>0</v>
      </c>
      <c r="H129" s="22">
        <f t="shared" si="62"/>
        <v>0</v>
      </c>
      <c r="I129" s="22">
        <f t="shared" si="62"/>
        <v>0</v>
      </c>
      <c r="J129" s="22">
        <f t="shared" si="62"/>
        <v>0</v>
      </c>
      <c r="K129" s="22">
        <f t="shared" si="62"/>
        <v>0</v>
      </c>
    </row>
    <row r="130" spans="1:11" ht="22.5" customHeight="1" x14ac:dyDescent="0.25">
      <c r="A130" s="87"/>
      <c r="B130" s="87"/>
      <c r="C130" s="87"/>
      <c r="D130" s="28" t="s">
        <v>20</v>
      </c>
      <c r="E130" s="22">
        <f>F130+G130+H130+I130+K130</f>
        <v>1065383.3979699998</v>
      </c>
      <c r="F130" s="22">
        <f>F100+F79</f>
        <v>0</v>
      </c>
      <c r="G130" s="22">
        <f>G100+G79</f>
        <v>54674</v>
      </c>
      <c r="H130" s="22">
        <f>H100+H79</f>
        <v>785009.39796999993</v>
      </c>
      <c r="I130" s="22">
        <f>I100+I79</f>
        <v>225700</v>
      </c>
      <c r="J130" s="22">
        <f t="shared" si="62"/>
        <v>0</v>
      </c>
      <c r="K130" s="22">
        <f t="shared" si="62"/>
        <v>0</v>
      </c>
    </row>
    <row r="131" spans="1:11" ht="22.5" customHeight="1" x14ac:dyDescent="0.25">
      <c r="A131" s="87" t="s">
        <v>146</v>
      </c>
      <c r="B131" s="87"/>
      <c r="C131" s="87"/>
      <c r="D131" s="26" t="s">
        <v>27</v>
      </c>
      <c r="E131" s="24">
        <f>SUM(F131:G131)+H131+I131+K131</f>
        <v>3509162.7298300001</v>
      </c>
      <c r="F131" s="24">
        <f>F132+F133+F134+F135+F137</f>
        <v>1502708.1152900001</v>
      </c>
      <c r="G131" s="24">
        <f>G132+G133+G134+G135+G137</f>
        <v>1836753.3225399998</v>
      </c>
      <c r="H131" s="24">
        <f t="shared" ref="H131:K131" si="63">H132+H133+H134+H135+H137</f>
        <v>78275.482000000004</v>
      </c>
      <c r="I131" s="24">
        <f t="shared" si="63"/>
        <v>78275.482000000004</v>
      </c>
      <c r="J131" s="24" t="e">
        <f t="shared" si="63"/>
        <v>#REF!</v>
      </c>
      <c r="K131" s="24">
        <f t="shared" si="63"/>
        <v>13150.328</v>
      </c>
    </row>
    <row r="132" spans="1:11" ht="22.5" customHeight="1" x14ac:dyDescent="0.25">
      <c r="A132" s="87"/>
      <c r="B132" s="87"/>
      <c r="C132" s="87"/>
      <c r="D132" s="19" t="s">
        <v>11</v>
      </c>
      <c r="E132" s="24">
        <f>SUM(F132:G132)+H132+I132+K132</f>
        <v>0</v>
      </c>
      <c r="F132" s="22">
        <f t="shared" ref="F132:K132" si="64">F39+F88+F46+F74</f>
        <v>0</v>
      </c>
      <c r="G132" s="22">
        <f t="shared" si="64"/>
        <v>0</v>
      </c>
      <c r="H132" s="22">
        <f t="shared" si="64"/>
        <v>0</v>
      </c>
      <c r="I132" s="22">
        <f t="shared" si="64"/>
        <v>0</v>
      </c>
      <c r="J132" s="22" t="e">
        <f t="shared" si="64"/>
        <v>#REF!</v>
      </c>
      <c r="K132" s="22">
        <f t="shared" si="64"/>
        <v>0</v>
      </c>
    </row>
    <row r="133" spans="1:11" ht="33" customHeight="1" x14ac:dyDescent="0.25">
      <c r="A133" s="87"/>
      <c r="B133" s="87"/>
      <c r="C133" s="87"/>
      <c r="D133" s="19" t="s">
        <v>19</v>
      </c>
      <c r="E133" s="24">
        <f>SUM(F133:G133)+H133+I133+K133</f>
        <v>938.40000000000009</v>
      </c>
      <c r="F133" s="22">
        <f>F40+F89+F47+F75</f>
        <v>114.1</v>
      </c>
      <c r="G133" s="22">
        <f>G40+G89+G47+G75+G61</f>
        <v>118.7</v>
      </c>
      <c r="H133" s="22">
        <f t="shared" ref="H133:I133" si="65">H40+H89+H47+H75+H61</f>
        <v>118.8</v>
      </c>
      <c r="I133" s="22">
        <f t="shared" si="65"/>
        <v>118.8</v>
      </c>
      <c r="J133" s="22" t="e">
        <f>J40+J89+J47+J75</f>
        <v>#REF!</v>
      </c>
      <c r="K133" s="22">
        <f>K40+K89+K47+K75</f>
        <v>468</v>
      </c>
    </row>
    <row r="134" spans="1:11" ht="22.5" customHeight="1" x14ac:dyDescent="0.25">
      <c r="A134" s="87"/>
      <c r="B134" s="87"/>
      <c r="C134" s="87"/>
      <c r="D134" s="19" t="s">
        <v>13</v>
      </c>
      <c r="E134" s="24">
        <f t="shared" ref="E134:E137" si="66">SUM(F134:G134)+H134+I134+K134</f>
        <v>3508224.3298300002</v>
      </c>
      <c r="F134" s="22">
        <f>F41+F90+F48+F76+F34+F69+F20</f>
        <v>1502594.01529</v>
      </c>
      <c r="G134" s="22">
        <f t="shared" ref="G134:K134" si="67">G41+G90+G48+G76+G34+G69+G20</f>
        <v>1836634.6225399999</v>
      </c>
      <c r="H134" s="22">
        <f t="shared" si="67"/>
        <v>78156.682000000001</v>
      </c>
      <c r="I134" s="22">
        <f t="shared" si="67"/>
        <v>78156.682000000001</v>
      </c>
      <c r="J134" s="22" t="e">
        <f t="shared" si="67"/>
        <v>#REF!</v>
      </c>
      <c r="K134" s="22">
        <f t="shared" si="67"/>
        <v>12682.328</v>
      </c>
    </row>
    <row r="135" spans="1:11" ht="55.5" customHeight="1" x14ac:dyDescent="0.25">
      <c r="A135" s="87"/>
      <c r="B135" s="87"/>
      <c r="C135" s="87"/>
      <c r="D135" s="19" t="s">
        <v>14</v>
      </c>
      <c r="E135" s="24">
        <f t="shared" si="66"/>
        <v>0</v>
      </c>
      <c r="F135" s="22">
        <f t="shared" ref="F135:K136" si="68">F42+F91+F49+F77</f>
        <v>0</v>
      </c>
      <c r="G135" s="22">
        <f t="shared" si="68"/>
        <v>0</v>
      </c>
      <c r="H135" s="22">
        <f t="shared" si="68"/>
        <v>0</v>
      </c>
      <c r="I135" s="22">
        <f t="shared" si="68"/>
        <v>0</v>
      </c>
      <c r="J135" s="22" t="e">
        <f t="shared" si="68"/>
        <v>#REF!</v>
      </c>
      <c r="K135" s="22">
        <f t="shared" si="68"/>
        <v>0</v>
      </c>
    </row>
    <row r="136" spans="1:11" ht="55.5" customHeight="1" x14ac:dyDescent="0.25">
      <c r="A136" s="87"/>
      <c r="B136" s="87"/>
      <c r="C136" s="87"/>
      <c r="D136" s="19" t="s">
        <v>17</v>
      </c>
      <c r="E136" s="24">
        <f t="shared" si="66"/>
        <v>0</v>
      </c>
      <c r="F136" s="22">
        <f t="shared" si="68"/>
        <v>0</v>
      </c>
      <c r="G136" s="22">
        <f t="shared" si="68"/>
        <v>0</v>
      </c>
      <c r="H136" s="22">
        <f t="shared" si="68"/>
        <v>0</v>
      </c>
      <c r="I136" s="22">
        <f t="shared" si="68"/>
        <v>0</v>
      </c>
      <c r="J136" s="22" t="e">
        <f t="shared" si="68"/>
        <v>#REF!</v>
      </c>
      <c r="K136" s="22">
        <f t="shared" si="68"/>
        <v>0</v>
      </c>
    </row>
    <row r="137" spans="1:11" ht="22.5" customHeight="1" x14ac:dyDescent="0.25">
      <c r="A137" s="87"/>
      <c r="B137" s="87"/>
      <c r="C137" s="87"/>
      <c r="D137" s="19" t="s">
        <v>16</v>
      </c>
      <c r="E137" s="24">
        <f t="shared" si="66"/>
        <v>0</v>
      </c>
      <c r="F137" s="22">
        <f>F44+F93+F51+F79+F72+F37</f>
        <v>0</v>
      </c>
      <c r="G137" s="22">
        <f>G44+G93+G51</f>
        <v>0</v>
      </c>
      <c r="H137" s="22">
        <f>H44+H93+H51</f>
        <v>0</v>
      </c>
      <c r="I137" s="22">
        <f>I44+I93+I51</f>
        <v>0</v>
      </c>
      <c r="J137" s="22" t="e">
        <f>J44+J93+J51+J79</f>
        <v>#REF!</v>
      </c>
      <c r="K137" s="22">
        <f>K44+K93+K51+K79</f>
        <v>0</v>
      </c>
    </row>
    <row r="138" spans="1:11" ht="22.5" customHeight="1" x14ac:dyDescent="0.25">
      <c r="A138" s="97" t="s">
        <v>24</v>
      </c>
      <c r="B138" s="98"/>
      <c r="C138" s="99"/>
      <c r="D138" s="19"/>
      <c r="E138" s="24"/>
      <c r="F138" s="22"/>
      <c r="G138" s="22"/>
      <c r="H138" s="22"/>
      <c r="I138" s="22"/>
      <c r="J138" s="22"/>
      <c r="K138" s="22"/>
    </row>
    <row r="139" spans="1:11" ht="17.25" customHeight="1" x14ac:dyDescent="0.25">
      <c r="A139" s="88" t="s">
        <v>151</v>
      </c>
      <c r="B139" s="89"/>
      <c r="C139" s="90"/>
      <c r="D139" s="26" t="s">
        <v>27</v>
      </c>
      <c r="E139" s="24">
        <f>E140+E141+E142+E143+E144+E145</f>
        <v>6701.7452299999995</v>
      </c>
      <c r="F139" s="24">
        <f>F140+F141+F142+F143+F145</f>
        <v>773.15392999999995</v>
      </c>
      <c r="G139" s="24">
        <f>G140+G141+G142+G143+G145</f>
        <v>2267.4992999999999</v>
      </c>
      <c r="H139" s="24">
        <f t="shared" ref="H139:K139" si="69">H140+H141+H142+H143+H145</f>
        <v>689.38199999999995</v>
      </c>
      <c r="I139" s="24">
        <f t="shared" si="69"/>
        <v>689.38199999999995</v>
      </c>
      <c r="J139" s="24">
        <f t="shared" si="69"/>
        <v>0</v>
      </c>
      <c r="K139" s="24">
        <f t="shared" si="69"/>
        <v>2282.328</v>
      </c>
    </row>
    <row r="140" spans="1:11" ht="20.25" customHeight="1" x14ac:dyDescent="0.25">
      <c r="A140" s="91"/>
      <c r="B140" s="92"/>
      <c r="C140" s="93"/>
      <c r="D140" s="19" t="s">
        <v>11</v>
      </c>
      <c r="E140" s="24">
        <f>SUM(F140:G140)+H140+I140+J140+K140</f>
        <v>0</v>
      </c>
      <c r="F140" s="22">
        <f t="shared" ref="F140:K140" si="70">F39</f>
        <v>0</v>
      </c>
      <c r="G140" s="22">
        <f t="shared" si="70"/>
        <v>0</v>
      </c>
      <c r="H140" s="22">
        <f t="shared" si="70"/>
        <v>0</v>
      </c>
      <c r="I140" s="22">
        <f t="shared" si="70"/>
        <v>0</v>
      </c>
      <c r="J140" s="22">
        <f t="shared" si="70"/>
        <v>0</v>
      </c>
      <c r="K140" s="22">
        <f t="shared" si="70"/>
        <v>0</v>
      </c>
    </row>
    <row r="141" spans="1:11" ht="40.5" customHeight="1" x14ac:dyDescent="0.25">
      <c r="A141" s="91"/>
      <c r="B141" s="92"/>
      <c r="C141" s="93"/>
      <c r="D141" s="19" t="s">
        <v>19</v>
      </c>
      <c r="E141" s="24">
        <f t="shared" ref="E141:E144" si="71">SUM(F141:G141)+H141+I141+J141+K141</f>
        <v>316.3</v>
      </c>
      <c r="F141" s="22">
        <f>F40+F61</f>
        <v>0</v>
      </c>
      <c r="G141" s="22">
        <f t="shared" ref="G141:K141" si="72">G40+G61</f>
        <v>78.7</v>
      </c>
      <c r="H141" s="22">
        <f t="shared" si="72"/>
        <v>118.8</v>
      </c>
      <c r="I141" s="22">
        <f t="shared" si="72"/>
        <v>118.8</v>
      </c>
      <c r="J141" s="22">
        <f t="shared" si="72"/>
        <v>0</v>
      </c>
      <c r="K141" s="22">
        <f t="shared" si="72"/>
        <v>0</v>
      </c>
    </row>
    <row r="142" spans="1:11" ht="26.25" customHeight="1" x14ac:dyDescent="0.25">
      <c r="A142" s="91"/>
      <c r="B142" s="92"/>
      <c r="C142" s="93"/>
      <c r="D142" s="19" t="s">
        <v>13</v>
      </c>
      <c r="E142" s="24">
        <f t="shared" si="71"/>
        <v>6385.4452299999994</v>
      </c>
      <c r="F142" s="22">
        <f t="shared" ref="F142:K145" si="73">F41</f>
        <v>773.15392999999995</v>
      </c>
      <c r="G142" s="22">
        <f t="shared" si="73"/>
        <v>2188.7993000000001</v>
      </c>
      <c r="H142" s="22">
        <f t="shared" si="73"/>
        <v>570.58199999999999</v>
      </c>
      <c r="I142" s="22">
        <f t="shared" si="73"/>
        <v>570.58199999999999</v>
      </c>
      <c r="J142" s="22">
        <f t="shared" si="73"/>
        <v>0</v>
      </c>
      <c r="K142" s="22">
        <f t="shared" si="73"/>
        <v>2282.328</v>
      </c>
    </row>
    <row r="143" spans="1:11" ht="51.75" customHeight="1" x14ac:dyDescent="0.25">
      <c r="A143" s="91"/>
      <c r="B143" s="92"/>
      <c r="C143" s="93"/>
      <c r="D143" s="19" t="s">
        <v>14</v>
      </c>
      <c r="E143" s="24">
        <f t="shared" si="71"/>
        <v>0</v>
      </c>
      <c r="F143" s="22">
        <f t="shared" si="73"/>
        <v>0</v>
      </c>
      <c r="G143" s="22">
        <f t="shared" si="73"/>
        <v>0</v>
      </c>
      <c r="H143" s="22">
        <f t="shared" si="73"/>
        <v>0</v>
      </c>
      <c r="I143" s="22">
        <f t="shared" si="73"/>
        <v>0</v>
      </c>
      <c r="J143" s="22">
        <f t="shared" si="73"/>
        <v>0</v>
      </c>
      <c r="K143" s="22">
        <f t="shared" si="73"/>
        <v>0</v>
      </c>
    </row>
    <row r="144" spans="1:11" ht="51.75" customHeight="1" x14ac:dyDescent="0.25">
      <c r="A144" s="91"/>
      <c r="B144" s="92"/>
      <c r="C144" s="93"/>
      <c r="D144" s="19" t="s">
        <v>15</v>
      </c>
      <c r="E144" s="24">
        <f t="shared" si="71"/>
        <v>0</v>
      </c>
      <c r="F144" s="22">
        <f t="shared" si="73"/>
        <v>0</v>
      </c>
      <c r="G144" s="22">
        <f t="shared" si="73"/>
        <v>0</v>
      </c>
      <c r="H144" s="22">
        <f t="shared" si="73"/>
        <v>0</v>
      </c>
      <c r="I144" s="22">
        <f t="shared" si="73"/>
        <v>0</v>
      </c>
      <c r="J144" s="22">
        <f t="shared" si="73"/>
        <v>0</v>
      </c>
      <c r="K144" s="22">
        <f t="shared" si="73"/>
        <v>0</v>
      </c>
    </row>
    <row r="145" spans="1:11" ht="21" customHeight="1" x14ac:dyDescent="0.25">
      <c r="A145" s="94"/>
      <c r="B145" s="95"/>
      <c r="C145" s="96"/>
      <c r="D145" s="19" t="s">
        <v>16</v>
      </c>
      <c r="E145" s="24">
        <f>F145+G145+H145+I145+K145</f>
        <v>0</v>
      </c>
      <c r="F145" s="22">
        <f t="shared" si="73"/>
        <v>0</v>
      </c>
      <c r="G145" s="22">
        <f t="shared" si="73"/>
        <v>0</v>
      </c>
      <c r="H145" s="22">
        <f t="shared" si="73"/>
        <v>0</v>
      </c>
      <c r="I145" s="22">
        <f t="shared" si="73"/>
        <v>0</v>
      </c>
      <c r="J145" s="22">
        <f t="shared" si="73"/>
        <v>0</v>
      </c>
      <c r="K145" s="22">
        <f t="shared" si="73"/>
        <v>0</v>
      </c>
    </row>
    <row r="146" spans="1:11" ht="20.25" customHeight="1" x14ac:dyDescent="0.25">
      <c r="A146" s="88" t="s">
        <v>147</v>
      </c>
      <c r="B146" s="89"/>
      <c r="C146" s="90"/>
      <c r="D146" s="26" t="s">
        <v>27</v>
      </c>
      <c r="E146" s="24">
        <f>E147+E148+E149+E150+E151+E152</f>
        <v>4254980.2666200008</v>
      </c>
      <c r="F146" s="24">
        <f>F147+F148+F149+F150+F152</f>
        <v>1494645.9710900001</v>
      </c>
      <c r="G146" s="24">
        <f>G147+G148+G149+G150+G152</f>
        <v>1652127.8423600001</v>
      </c>
      <c r="H146" s="24">
        <f t="shared" ref="H146:K146" si="74">H147+H148+H149+H150+H152</f>
        <v>829523.92556999996</v>
      </c>
      <c r="I146" s="24">
        <f t="shared" si="74"/>
        <v>270214.52760000003</v>
      </c>
      <c r="J146" s="24" t="e">
        <f t="shared" si="74"/>
        <v>#REF!</v>
      </c>
      <c r="K146" s="24">
        <f t="shared" si="74"/>
        <v>8468</v>
      </c>
    </row>
    <row r="147" spans="1:11" ht="30.75" customHeight="1" x14ac:dyDescent="0.25">
      <c r="A147" s="91"/>
      <c r="B147" s="92"/>
      <c r="C147" s="93"/>
      <c r="D147" s="19" t="s">
        <v>11</v>
      </c>
      <c r="E147" s="22">
        <f>SUM(F147:G147)+H147+I147+K147</f>
        <v>0</v>
      </c>
      <c r="F147" s="22">
        <f t="shared" ref="F147:K152" si="75">F74+F95</f>
        <v>0</v>
      </c>
      <c r="G147" s="22">
        <f t="shared" si="75"/>
        <v>0</v>
      </c>
      <c r="H147" s="22">
        <f t="shared" si="75"/>
        <v>0</v>
      </c>
      <c r="I147" s="22">
        <f t="shared" si="75"/>
        <v>0</v>
      </c>
      <c r="J147" s="22" t="e">
        <f t="shared" si="75"/>
        <v>#REF!</v>
      </c>
      <c r="K147" s="22">
        <f t="shared" si="75"/>
        <v>0</v>
      </c>
    </row>
    <row r="148" spans="1:11" ht="36" customHeight="1" x14ac:dyDescent="0.25">
      <c r="A148" s="91"/>
      <c r="B148" s="92"/>
      <c r="C148" s="93"/>
      <c r="D148" s="19" t="s">
        <v>19</v>
      </c>
      <c r="E148" s="22">
        <f t="shared" ref="E148:E152" si="76">SUM(F148:G148)+H148+I148+K148</f>
        <v>36662.1</v>
      </c>
      <c r="F148" s="22">
        <f t="shared" si="75"/>
        <v>36154.1</v>
      </c>
      <c r="G148" s="22">
        <f t="shared" si="75"/>
        <v>40</v>
      </c>
      <c r="H148" s="22">
        <f t="shared" si="75"/>
        <v>0</v>
      </c>
      <c r="I148" s="22">
        <f t="shared" si="75"/>
        <v>0</v>
      </c>
      <c r="J148" s="22" t="e">
        <f t="shared" si="75"/>
        <v>#REF!</v>
      </c>
      <c r="K148" s="22">
        <f t="shared" si="75"/>
        <v>468</v>
      </c>
    </row>
    <row r="149" spans="1:11" ht="22.5" customHeight="1" x14ac:dyDescent="0.25">
      <c r="A149" s="91"/>
      <c r="B149" s="92"/>
      <c r="C149" s="93"/>
      <c r="D149" s="19" t="s">
        <v>13</v>
      </c>
      <c r="E149" s="22">
        <f t="shared" si="76"/>
        <v>3152934.7686500004</v>
      </c>
      <c r="F149" s="22">
        <f>F76+F97+F20</f>
        <v>1458491.87109</v>
      </c>
      <c r="G149" s="22">
        <f t="shared" ref="G149:H149" si="77">G76+G97+G20</f>
        <v>1597413.8423600001</v>
      </c>
      <c r="H149" s="22">
        <f t="shared" si="77"/>
        <v>44514.527600000001</v>
      </c>
      <c r="I149" s="22">
        <f t="shared" si="75"/>
        <v>44514.527600000001</v>
      </c>
      <c r="J149" s="22" t="e">
        <f t="shared" si="75"/>
        <v>#REF!</v>
      </c>
      <c r="K149" s="22">
        <f t="shared" si="75"/>
        <v>8000</v>
      </c>
    </row>
    <row r="150" spans="1:11" ht="57" customHeight="1" x14ac:dyDescent="0.25">
      <c r="A150" s="91"/>
      <c r="B150" s="92"/>
      <c r="C150" s="93"/>
      <c r="D150" s="19" t="s">
        <v>14</v>
      </c>
      <c r="E150" s="22">
        <f t="shared" si="76"/>
        <v>0</v>
      </c>
      <c r="F150" s="22">
        <f t="shared" si="75"/>
        <v>0</v>
      </c>
      <c r="G150" s="22">
        <f t="shared" si="75"/>
        <v>0</v>
      </c>
      <c r="H150" s="22">
        <f t="shared" si="75"/>
        <v>0</v>
      </c>
      <c r="I150" s="22">
        <f t="shared" si="75"/>
        <v>0</v>
      </c>
      <c r="J150" s="22" t="e">
        <f t="shared" si="75"/>
        <v>#REF!</v>
      </c>
      <c r="K150" s="22">
        <f t="shared" si="75"/>
        <v>0</v>
      </c>
    </row>
    <row r="151" spans="1:11" ht="57" customHeight="1" x14ac:dyDescent="0.25">
      <c r="A151" s="91"/>
      <c r="B151" s="92"/>
      <c r="C151" s="93"/>
      <c r="D151" s="19" t="s">
        <v>15</v>
      </c>
      <c r="E151" s="22">
        <f t="shared" si="76"/>
        <v>0</v>
      </c>
      <c r="F151" s="22">
        <f t="shared" si="75"/>
        <v>0</v>
      </c>
      <c r="G151" s="22">
        <f t="shared" si="75"/>
        <v>0</v>
      </c>
      <c r="H151" s="22">
        <f t="shared" si="75"/>
        <v>0</v>
      </c>
      <c r="I151" s="22">
        <f t="shared" si="75"/>
        <v>0</v>
      </c>
      <c r="J151" s="22" t="e">
        <f t="shared" si="75"/>
        <v>#REF!</v>
      </c>
      <c r="K151" s="22">
        <f t="shared" si="75"/>
        <v>0</v>
      </c>
    </row>
    <row r="152" spans="1:11" ht="22.5" customHeight="1" x14ac:dyDescent="0.25">
      <c r="A152" s="94"/>
      <c r="B152" s="95"/>
      <c r="C152" s="96"/>
      <c r="D152" s="19" t="s">
        <v>16</v>
      </c>
      <c r="E152" s="22">
        <f t="shared" si="76"/>
        <v>1065383.3979699998</v>
      </c>
      <c r="F152" s="22">
        <f t="shared" si="75"/>
        <v>0</v>
      </c>
      <c r="G152" s="22">
        <f t="shared" si="75"/>
        <v>54674</v>
      </c>
      <c r="H152" s="22">
        <f t="shared" si="75"/>
        <v>785009.39796999993</v>
      </c>
      <c r="I152" s="22">
        <f t="shared" si="75"/>
        <v>225700</v>
      </c>
      <c r="J152" s="22" t="e">
        <f t="shared" si="75"/>
        <v>#REF!</v>
      </c>
      <c r="K152" s="22">
        <f t="shared" si="75"/>
        <v>0</v>
      </c>
    </row>
    <row r="153" spans="1:11" ht="22.5" customHeight="1" x14ac:dyDescent="0.25">
      <c r="A153" s="88" t="s">
        <v>154</v>
      </c>
      <c r="B153" s="89"/>
      <c r="C153" s="90"/>
      <c r="D153" s="26" t="s">
        <v>27</v>
      </c>
      <c r="E153" s="24">
        <f>E154+E155+E156+E157+E158+E159</f>
        <v>12561.685299999999</v>
      </c>
      <c r="F153" s="24">
        <f>F154+F155+F156+F157+F159</f>
        <v>500</v>
      </c>
      <c r="G153" s="24">
        <f>G154+G155+G156+G157+G159</f>
        <v>8461.6852999999992</v>
      </c>
      <c r="H153" s="24">
        <f t="shared" ref="H153:K153" si="78">H154+H155+H156+H157+H159</f>
        <v>600</v>
      </c>
      <c r="I153" s="24">
        <f t="shared" si="78"/>
        <v>600</v>
      </c>
      <c r="J153" s="24">
        <f t="shared" si="78"/>
        <v>0</v>
      </c>
      <c r="K153" s="24">
        <f t="shared" si="78"/>
        <v>2400</v>
      </c>
    </row>
    <row r="154" spans="1:11" ht="22.5" customHeight="1" x14ac:dyDescent="0.25">
      <c r="A154" s="91"/>
      <c r="B154" s="92"/>
      <c r="C154" s="93"/>
      <c r="D154" s="19" t="s">
        <v>11</v>
      </c>
      <c r="E154" s="24">
        <f>SUM(F154:G154)+H154+I154+J154+K154</f>
        <v>0</v>
      </c>
      <c r="F154" s="22">
        <v>0</v>
      </c>
      <c r="G154" s="22">
        <v>0</v>
      </c>
      <c r="H154" s="22">
        <v>0</v>
      </c>
      <c r="I154" s="21">
        <v>0</v>
      </c>
      <c r="J154" s="21"/>
      <c r="K154" s="21">
        <v>0</v>
      </c>
    </row>
    <row r="155" spans="1:11" ht="39.75" customHeight="1" x14ac:dyDescent="0.25">
      <c r="A155" s="91"/>
      <c r="B155" s="92"/>
      <c r="C155" s="93"/>
      <c r="D155" s="19" t="s">
        <v>19</v>
      </c>
      <c r="E155" s="24">
        <f t="shared" ref="E155:E159" si="79">SUM(F155:G155)+H155+I155+J155+K155</f>
        <v>0</v>
      </c>
      <c r="F155" s="22">
        <v>0</v>
      </c>
      <c r="G155" s="22">
        <v>0</v>
      </c>
      <c r="H155" s="22">
        <v>0</v>
      </c>
      <c r="I155" s="21">
        <v>0</v>
      </c>
      <c r="J155" s="21"/>
      <c r="K155" s="21">
        <v>0</v>
      </c>
    </row>
    <row r="156" spans="1:11" ht="22.5" customHeight="1" x14ac:dyDescent="0.25">
      <c r="A156" s="91"/>
      <c r="B156" s="92"/>
      <c r="C156" s="93"/>
      <c r="D156" s="19" t="s">
        <v>13</v>
      </c>
      <c r="E156" s="24">
        <f t="shared" si="79"/>
        <v>12561.685299999999</v>
      </c>
      <c r="F156" s="22">
        <f t="shared" ref="F156:K156" si="80">F48</f>
        <v>500</v>
      </c>
      <c r="G156" s="22">
        <f t="shared" si="80"/>
        <v>8461.6852999999992</v>
      </c>
      <c r="H156" s="22">
        <f t="shared" si="80"/>
        <v>600</v>
      </c>
      <c r="I156" s="22">
        <f t="shared" si="80"/>
        <v>600</v>
      </c>
      <c r="J156" s="22">
        <f t="shared" si="80"/>
        <v>0</v>
      </c>
      <c r="K156" s="22">
        <f t="shared" si="80"/>
        <v>2400</v>
      </c>
    </row>
    <row r="157" spans="1:11" ht="57" customHeight="1" x14ac:dyDescent="0.25">
      <c r="A157" s="91"/>
      <c r="B157" s="92"/>
      <c r="C157" s="93"/>
      <c r="D157" s="19" t="s">
        <v>14</v>
      </c>
      <c r="E157" s="24">
        <f t="shared" si="79"/>
        <v>0</v>
      </c>
      <c r="F157" s="22">
        <v>0</v>
      </c>
      <c r="G157" s="22">
        <v>0</v>
      </c>
      <c r="H157" s="22">
        <v>0</v>
      </c>
      <c r="I157" s="21">
        <v>0</v>
      </c>
      <c r="J157" s="21"/>
      <c r="K157" s="21">
        <v>0</v>
      </c>
    </row>
    <row r="158" spans="1:11" ht="45" customHeight="1" x14ac:dyDescent="0.25">
      <c r="A158" s="91"/>
      <c r="B158" s="92"/>
      <c r="C158" s="93"/>
      <c r="D158" s="19" t="s">
        <v>15</v>
      </c>
      <c r="E158" s="24">
        <f t="shared" si="79"/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</row>
    <row r="159" spans="1:11" ht="22.5" customHeight="1" x14ac:dyDescent="0.25">
      <c r="A159" s="94"/>
      <c r="B159" s="95"/>
      <c r="C159" s="96"/>
      <c r="D159" s="19" t="s">
        <v>16</v>
      </c>
      <c r="E159" s="24">
        <f t="shared" si="79"/>
        <v>0</v>
      </c>
      <c r="F159" s="22">
        <f>F51</f>
        <v>0</v>
      </c>
      <c r="G159" s="22">
        <f>G51</f>
        <v>0</v>
      </c>
      <c r="H159" s="22">
        <v>0</v>
      </c>
      <c r="I159" s="21">
        <v>0</v>
      </c>
      <c r="J159" s="21"/>
      <c r="K159" s="21">
        <v>0</v>
      </c>
    </row>
    <row r="160" spans="1:11" ht="22.5" customHeight="1" x14ac:dyDescent="0.25">
      <c r="A160" s="88" t="s">
        <v>132</v>
      </c>
      <c r="B160" s="89"/>
      <c r="C160" s="90"/>
      <c r="D160" s="26" t="s">
        <v>27</v>
      </c>
      <c r="E160" s="24">
        <f>E161+E162+E163+E164+E165+E166</f>
        <v>349968.15564999997</v>
      </c>
      <c r="F160" s="24">
        <f t="shared" ref="F160:K160" si="81">F161+F162+F163+F164+F166</f>
        <v>56454.715270000001</v>
      </c>
      <c r="G160" s="24">
        <f t="shared" si="81"/>
        <v>228570.29557999998</v>
      </c>
      <c r="H160" s="24">
        <f t="shared" si="81"/>
        <v>32471.572400000001</v>
      </c>
      <c r="I160" s="24">
        <f t="shared" si="81"/>
        <v>32471.572400000001</v>
      </c>
      <c r="J160" s="24">
        <f t="shared" si="81"/>
        <v>16482.7</v>
      </c>
      <c r="K160" s="24">
        <f t="shared" si="81"/>
        <v>0</v>
      </c>
    </row>
    <row r="161" spans="1:12" ht="22.5" customHeight="1" x14ac:dyDescent="0.25">
      <c r="A161" s="91"/>
      <c r="B161" s="92"/>
      <c r="C161" s="93"/>
      <c r="D161" s="19" t="s">
        <v>11</v>
      </c>
      <c r="E161" s="22">
        <f t="shared" ref="E161" si="82">SUM(F161:G161)</f>
        <v>0</v>
      </c>
      <c r="F161" s="22">
        <f t="shared" ref="F161:F166" si="83">F88+F67+F32</f>
        <v>0</v>
      </c>
      <c r="G161" s="22">
        <f t="shared" ref="G161:K161" si="84">G88+G67+G32</f>
        <v>0</v>
      </c>
      <c r="H161" s="22">
        <f t="shared" si="84"/>
        <v>0</v>
      </c>
      <c r="I161" s="22">
        <f t="shared" si="84"/>
        <v>0</v>
      </c>
      <c r="J161" s="22">
        <f t="shared" si="84"/>
        <v>0</v>
      </c>
      <c r="K161" s="22">
        <f t="shared" si="84"/>
        <v>0</v>
      </c>
    </row>
    <row r="162" spans="1:12" ht="35.25" customHeight="1" x14ac:dyDescent="0.25">
      <c r="A162" s="91"/>
      <c r="B162" s="92"/>
      <c r="C162" s="93"/>
      <c r="D162" s="19" t="s">
        <v>19</v>
      </c>
      <c r="E162" s="22">
        <f>F162+G162+H162+I162+K162</f>
        <v>0</v>
      </c>
      <c r="F162" s="22">
        <f t="shared" si="83"/>
        <v>0</v>
      </c>
      <c r="G162" s="22">
        <f t="shared" ref="G162:K166" si="85">G89+G68+G33</f>
        <v>0</v>
      </c>
      <c r="H162" s="22">
        <f t="shared" si="85"/>
        <v>0</v>
      </c>
      <c r="I162" s="22">
        <f t="shared" si="85"/>
        <v>0</v>
      </c>
      <c r="J162" s="22">
        <f t="shared" si="85"/>
        <v>0</v>
      </c>
      <c r="K162" s="22">
        <f t="shared" si="85"/>
        <v>0</v>
      </c>
    </row>
    <row r="163" spans="1:12" ht="57.75" customHeight="1" x14ac:dyDescent="0.25">
      <c r="A163" s="91"/>
      <c r="B163" s="92"/>
      <c r="C163" s="93"/>
      <c r="D163" s="19" t="s">
        <v>13</v>
      </c>
      <c r="E163" s="22">
        <f t="shared" ref="E163:E166" si="86">F163+G163+H163+I163+K163</f>
        <v>349968.15564999997</v>
      </c>
      <c r="F163" s="22">
        <f t="shared" si="83"/>
        <v>56454.715270000001</v>
      </c>
      <c r="G163" s="22">
        <f t="shared" si="85"/>
        <v>228570.29557999998</v>
      </c>
      <c r="H163" s="22">
        <f t="shared" si="85"/>
        <v>32471.572400000001</v>
      </c>
      <c r="I163" s="22">
        <f t="shared" si="85"/>
        <v>32471.572400000001</v>
      </c>
      <c r="J163" s="22">
        <f t="shared" si="85"/>
        <v>16482.7</v>
      </c>
      <c r="K163" s="22">
        <f t="shared" si="85"/>
        <v>0</v>
      </c>
      <c r="L163" s="65"/>
    </row>
    <row r="164" spans="1:12" ht="52.5" customHeight="1" x14ac:dyDescent="0.25">
      <c r="A164" s="91"/>
      <c r="B164" s="92"/>
      <c r="C164" s="93"/>
      <c r="D164" s="19" t="s">
        <v>14</v>
      </c>
      <c r="E164" s="22">
        <f t="shared" si="86"/>
        <v>0</v>
      </c>
      <c r="F164" s="22">
        <f t="shared" si="83"/>
        <v>0</v>
      </c>
      <c r="G164" s="22">
        <f t="shared" si="85"/>
        <v>0</v>
      </c>
      <c r="H164" s="22">
        <f t="shared" si="85"/>
        <v>0</v>
      </c>
      <c r="I164" s="22">
        <f t="shared" si="85"/>
        <v>0</v>
      </c>
      <c r="J164" s="22">
        <f t="shared" si="85"/>
        <v>0</v>
      </c>
      <c r="K164" s="22">
        <f t="shared" si="85"/>
        <v>0</v>
      </c>
    </row>
    <row r="165" spans="1:12" ht="52.5" customHeight="1" x14ac:dyDescent="0.25">
      <c r="A165" s="91"/>
      <c r="B165" s="92"/>
      <c r="C165" s="93"/>
      <c r="D165" s="19" t="s">
        <v>17</v>
      </c>
      <c r="E165" s="22">
        <f t="shared" si="86"/>
        <v>0</v>
      </c>
      <c r="F165" s="22">
        <f t="shared" si="83"/>
        <v>0</v>
      </c>
      <c r="G165" s="22">
        <f t="shared" si="85"/>
        <v>0</v>
      </c>
      <c r="H165" s="22">
        <f t="shared" si="85"/>
        <v>0</v>
      </c>
      <c r="I165" s="22">
        <f t="shared" si="85"/>
        <v>0</v>
      </c>
      <c r="J165" s="22">
        <f t="shared" si="85"/>
        <v>0</v>
      </c>
      <c r="K165" s="22">
        <f t="shared" si="85"/>
        <v>0</v>
      </c>
    </row>
    <row r="166" spans="1:12" ht="22.5" customHeight="1" x14ac:dyDescent="0.25">
      <c r="A166" s="94"/>
      <c r="B166" s="95"/>
      <c r="C166" s="96"/>
      <c r="D166" s="19" t="s">
        <v>16</v>
      </c>
      <c r="E166" s="22">
        <f t="shared" si="86"/>
        <v>0</v>
      </c>
      <c r="F166" s="22">
        <f t="shared" si="83"/>
        <v>0</v>
      </c>
      <c r="G166" s="22">
        <f t="shared" si="85"/>
        <v>0</v>
      </c>
      <c r="H166" s="22">
        <f t="shared" si="85"/>
        <v>0</v>
      </c>
      <c r="I166" s="22">
        <f t="shared" si="85"/>
        <v>0</v>
      </c>
      <c r="J166" s="22">
        <f t="shared" si="85"/>
        <v>0</v>
      </c>
      <c r="K166" s="22">
        <f t="shared" si="85"/>
        <v>0</v>
      </c>
    </row>
    <row r="167" spans="1:12" ht="30.75" customHeight="1" x14ac:dyDescent="0.25">
      <c r="A167" s="101" t="s">
        <v>196</v>
      </c>
      <c r="B167" s="102"/>
      <c r="C167" s="102"/>
      <c r="D167" s="102"/>
      <c r="E167" s="102"/>
      <c r="F167" s="102"/>
      <c r="G167" s="102"/>
      <c r="H167" s="102"/>
      <c r="I167" s="102"/>
      <c r="J167" s="102"/>
      <c r="K167" s="102"/>
    </row>
    <row r="168" spans="1:12" ht="30.75" customHeight="1" x14ac:dyDescent="0.25">
      <c r="A168" s="103"/>
      <c r="B168" s="103"/>
      <c r="C168" s="103"/>
      <c r="D168" s="103"/>
      <c r="E168" s="103"/>
      <c r="F168" s="103"/>
      <c r="G168" s="103"/>
      <c r="H168" s="103"/>
      <c r="I168" s="103"/>
      <c r="J168" s="103"/>
      <c r="K168" s="103"/>
    </row>
    <row r="169" spans="1:12" ht="22.5" customHeight="1" x14ac:dyDescent="0.25">
      <c r="A169" s="103"/>
      <c r="B169" s="103"/>
      <c r="C169" s="103"/>
      <c r="D169" s="103"/>
      <c r="E169" s="103"/>
      <c r="F169" s="103"/>
      <c r="G169" s="103"/>
      <c r="H169" s="103"/>
      <c r="I169" s="103"/>
      <c r="J169" s="103"/>
      <c r="K169" s="103"/>
    </row>
    <row r="170" spans="1:12" ht="38.25" customHeight="1" x14ac:dyDescent="0.25">
      <c r="A170" s="85"/>
      <c r="B170" s="85"/>
      <c r="C170" s="85"/>
      <c r="D170" s="85"/>
      <c r="E170" s="85"/>
      <c r="F170" s="85"/>
      <c r="G170" s="85"/>
      <c r="H170" s="85"/>
      <c r="I170" s="85"/>
      <c r="J170" s="85"/>
      <c r="K170" s="85"/>
    </row>
    <row r="171" spans="1:12" ht="36.75" customHeight="1" x14ac:dyDescent="0.25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</row>
    <row r="172" spans="1:12" ht="22.5" customHeight="1" x14ac:dyDescent="0.25">
      <c r="A172" s="85"/>
      <c r="B172" s="85"/>
      <c r="C172" s="85"/>
      <c r="D172" s="85"/>
      <c r="E172" s="85"/>
      <c r="F172" s="85"/>
      <c r="G172" s="85"/>
      <c r="H172" s="85"/>
      <c r="I172" s="85"/>
      <c r="J172" s="85"/>
      <c r="K172" s="85"/>
    </row>
    <row r="173" spans="1:12" ht="45.75" customHeight="1" x14ac:dyDescent="0.25">
      <c r="A173" s="85"/>
      <c r="B173" s="85"/>
      <c r="C173" s="85"/>
      <c r="D173" s="85"/>
      <c r="E173" s="85"/>
      <c r="F173" s="85"/>
      <c r="G173" s="85"/>
      <c r="H173" s="85"/>
      <c r="I173" s="85"/>
      <c r="J173" s="85"/>
      <c r="K173" s="85"/>
    </row>
    <row r="174" spans="1:12" ht="25.5" customHeight="1" x14ac:dyDescent="0.25">
      <c r="A174" s="85"/>
      <c r="B174" s="85"/>
      <c r="C174" s="85"/>
      <c r="D174" s="85"/>
      <c r="E174" s="85"/>
      <c r="F174" s="85"/>
      <c r="G174" s="85"/>
      <c r="H174" s="85"/>
      <c r="I174" s="85"/>
      <c r="J174" s="85"/>
      <c r="K174" s="85"/>
    </row>
    <row r="175" spans="1:12" ht="39" customHeight="1" x14ac:dyDescent="0.25"/>
    <row r="176" spans="1:12" ht="25.5" customHeight="1" x14ac:dyDescent="0.25"/>
    <row r="177" spans="9:9" ht="55.5" customHeight="1" x14ac:dyDescent="0.25"/>
    <row r="178" spans="9:9" ht="38.25" customHeight="1" x14ac:dyDescent="0.25"/>
    <row r="179" spans="9:9" ht="38.25" customHeight="1" x14ac:dyDescent="0.25"/>
    <row r="180" spans="9:9" ht="28.5" customHeight="1" x14ac:dyDescent="0.25"/>
    <row r="181" spans="9:9" ht="38.25" customHeight="1" x14ac:dyDescent="0.25"/>
    <row r="182" spans="9:9" ht="27.75" customHeight="1" x14ac:dyDescent="0.25"/>
    <row r="183" spans="9:9" ht="48" customHeight="1" x14ac:dyDescent="0.25"/>
    <row r="184" spans="9:9" ht="38.25" customHeight="1" x14ac:dyDescent="0.25"/>
    <row r="185" spans="9:9" ht="23.25" customHeight="1" x14ac:dyDescent="0.25"/>
    <row r="186" spans="9:9" ht="33" customHeight="1" x14ac:dyDescent="0.25"/>
    <row r="187" spans="9:9" ht="30" customHeight="1" x14ac:dyDescent="0.25">
      <c r="I187" s="29"/>
    </row>
    <row r="188" spans="9:9" ht="23.25" customHeight="1" x14ac:dyDescent="0.25"/>
    <row r="189" spans="9:9" ht="36" customHeight="1" x14ac:dyDescent="0.25">
      <c r="I189" s="29"/>
    </row>
    <row r="190" spans="9:9" ht="33" customHeight="1" x14ac:dyDescent="0.25"/>
    <row r="191" spans="9:9" ht="33" customHeight="1" x14ac:dyDescent="0.25"/>
    <row r="192" spans="9:9" ht="25.5" customHeight="1" x14ac:dyDescent="0.25"/>
    <row r="193" ht="33" customHeight="1" x14ac:dyDescent="0.25"/>
    <row r="194" ht="24.75" customHeight="1" x14ac:dyDescent="0.25"/>
    <row r="195" ht="53.25" customHeight="1" x14ac:dyDescent="0.25"/>
    <row r="196" ht="33" customHeight="1" x14ac:dyDescent="0.25"/>
    <row r="197" ht="27" customHeight="1" x14ac:dyDescent="0.25"/>
    <row r="198" ht="26.25" customHeight="1" x14ac:dyDescent="0.25"/>
    <row r="199" ht="48" customHeight="1" x14ac:dyDescent="0.25"/>
    <row r="200" ht="23.25" customHeight="1" x14ac:dyDescent="0.25"/>
    <row r="202" ht="33" customHeight="1" x14ac:dyDescent="0.25"/>
  </sheetData>
  <mergeCells count="51">
    <mergeCell ref="A17:A23"/>
    <mergeCell ref="B17:B23"/>
    <mergeCell ref="C17:C23"/>
    <mergeCell ref="A10:A16"/>
    <mergeCell ref="B10:B16"/>
    <mergeCell ref="C10:C16"/>
    <mergeCell ref="F1:I1"/>
    <mergeCell ref="F4:G4"/>
    <mergeCell ref="A5:A8"/>
    <mergeCell ref="B5:B8"/>
    <mergeCell ref="C5:C8"/>
    <mergeCell ref="D5:D8"/>
    <mergeCell ref="E5:K5"/>
    <mergeCell ref="E6:K6"/>
    <mergeCell ref="E7:E8"/>
    <mergeCell ref="F7:K7"/>
    <mergeCell ref="A24:A51"/>
    <mergeCell ref="B24:B51"/>
    <mergeCell ref="C24:C30"/>
    <mergeCell ref="C38:C44"/>
    <mergeCell ref="C45:C51"/>
    <mergeCell ref="C31:C37"/>
    <mergeCell ref="A80:A100"/>
    <mergeCell ref="B80:B100"/>
    <mergeCell ref="C80:C86"/>
    <mergeCell ref="C87:C93"/>
    <mergeCell ref="C94:C100"/>
    <mergeCell ref="A171:K171"/>
    <mergeCell ref="A172:K172"/>
    <mergeCell ref="A173:K173"/>
    <mergeCell ref="A174:K174"/>
    <mergeCell ref="A167:K169"/>
    <mergeCell ref="A170:K170"/>
    <mergeCell ref="A101:C107"/>
    <mergeCell ref="A108:C108"/>
    <mergeCell ref="A109:C115"/>
    <mergeCell ref="A116:C122"/>
    <mergeCell ref="A123:C123"/>
    <mergeCell ref="A124:C130"/>
    <mergeCell ref="A131:C137"/>
    <mergeCell ref="A139:C145"/>
    <mergeCell ref="A146:C152"/>
    <mergeCell ref="A153:C159"/>
    <mergeCell ref="A160:C166"/>
    <mergeCell ref="A138:C138"/>
    <mergeCell ref="C59:C65"/>
    <mergeCell ref="C66:C72"/>
    <mergeCell ref="C52:C58"/>
    <mergeCell ref="B52:B79"/>
    <mergeCell ref="A52:A79"/>
    <mergeCell ref="C73:C79"/>
  </mergeCells>
  <pageMargins left="0.39370078740157483" right="0" top="0.39370078740157483" bottom="0" header="0" footer="0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view="pageBreakPreview" topLeftCell="A3" zoomScaleNormal="100" zoomScaleSheetLayoutView="100" workbookViewId="0">
      <selection activeCell="C19" sqref="C19"/>
    </sheetView>
  </sheetViews>
  <sheetFormatPr defaultRowHeight="15.75" x14ac:dyDescent="0.25"/>
  <cols>
    <col min="1" max="1" width="19" style="30" customWidth="1"/>
    <col min="2" max="2" width="34" style="30" customWidth="1"/>
    <col min="3" max="3" width="53.28515625" style="30" customWidth="1"/>
    <col min="4" max="4" width="41.42578125" style="30" customWidth="1"/>
    <col min="5" max="5" width="33.7109375" style="30" customWidth="1"/>
    <col min="6" max="6" width="36" style="30" customWidth="1"/>
    <col min="7" max="7" width="13.85546875" style="30" customWidth="1"/>
    <col min="8" max="16384" width="9.140625" style="30"/>
  </cols>
  <sheetData>
    <row r="1" spans="1:7" ht="19.5" x14ac:dyDescent="0.25">
      <c r="E1" s="31" t="s">
        <v>28</v>
      </c>
    </row>
    <row r="2" spans="1:7" x14ac:dyDescent="0.25">
      <c r="A2" s="32"/>
    </row>
    <row r="3" spans="1:7" ht="19.5" customHeight="1" x14ac:dyDescent="0.25">
      <c r="A3" s="124" t="s">
        <v>29</v>
      </c>
      <c r="B3" s="124"/>
      <c r="C3" s="124"/>
      <c r="D3" s="124"/>
      <c r="E3" s="124"/>
    </row>
    <row r="4" spans="1:7" x14ac:dyDescent="0.25">
      <c r="A4" s="33"/>
    </row>
    <row r="5" spans="1:7" ht="15.75" customHeight="1" x14ac:dyDescent="0.25">
      <c r="A5" s="121" t="s">
        <v>30</v>
      </c>
      <c r="B5" s="121" t="s">
        <v>31</v>
      </c>
      <c r="C5" s="109" t="s">
        <v>32</v>
      </c>
      <c r="D5" s="125" t="s">
        <v>193</v>
      </c>
      <c r="E5" s="126"/>
    </row>
    <row r="6" spans="1:7" x14ac:dyDescent="0.25">
      <c r="A6" s="121"/>
      <c r="B6" s="121"/>
      <c r="C6" s="109"/>
      <c r="D6" s="127"/>
      <c r="E6" s="128"/>
    </row>
    <row r="7" spans="1:7" ht="67.5" customHeight="1" x14ac:dyDescent="0.25">
      <c r="A7" s="121"/>
      <c r="B7" s="121"/>
      <c r="C7" s="109"/>
      <c r="D7" s="129"/>
      <c r="E7" s="130"/>
    </row>
    <row r="8" spans="1:7" ht="24" customHeight="1" x14ac:dyDescent="0.25">
      <c r="A8" s="34">
        <v>1</v>
      </c>
      <c r="B8" s="34">
        <v>2</v>
      </c>
      <c r="C8" s="34">
        <v>3</v>
      </c>
      <c r="D8" s="119">
        <v>4</v>
      </c>
      <c r="E8" s="120"/>
    </row>
    <row r="9" spans="1:7" ht="57" customHeight="1" x14ac:dyDescent="0.25">
      <c r="A9" s="121" t="s">
        <v>33</v>
      </c>
      <c r="B9" s="121"/>
      <c r="C9" s="121"/>
      <c r="D9" s="121"/>
      <c r="E9" s="121"/>
    </row>
    <row r="10" spans="1:7" ht="39.75" customHeight="1" x14ac:dyDescent="0.25">
      <c r="A10" s="119" t="s">
        <v>115</v>
      </c>
      <c r="B10" s="123"/>
      <c r="C10" s="123"/>
      <c r="D10" s="123"/>
      <c r="E10" s="120"/>
    </row>
    <row r="11" spans="1:7" ht="70.5" customHeight="1" x14ac:dyDescent="0.25">
      <c r="A11" s="59" t="s">
        <v>9</v>
      </c>
      <c r="B11" s="60" t="s">
        <v>134</v>
      </c>
      <c r="C11" s="60" t="s">
        <v>135</v>
      </c>
      <c r="D11" s="119"/>
      <c r="E11" s="120"/>
      <c r="G11" s="66"/>
    </row>
    <row r="12" spans="1:7" ht="36" customHeight="1" x14ac:dyDescent="0.25">
      <c r="A12" s="122" t="s">
        <v>158</v>
      </c>
      <c r="B12" s="122"/>
      <c r="C12" s="122"/>
      <c r="D12" s="122"/>
      <c r="E12" s="122"/>
    </row>
    <row r="13" spans="1:7" ht="110.25" x14ac:dyDescent="0.25">
      <c r="A13" s="71" t="s">
        <v>110</v>
      </c>
      <c r="B13" s="35" t="s">
        <v>197</v>
      </c>
      <c r="C13" s="35" t="s">
        <v>162</v>
      </c>
      <c r="D13" s="119"/>
      <c r="E13" s="120"/>
    </row>
    <row r="14" spans="1:7" ht="34.5" customHeight="1" x14ac:dyDescent="0.25">
      <c r="A14" s="122" t="s">
        <v>112</v>
      </c>
      <c r="B14" s="122"/>
      <c r="C14" s="122"/>
      <c r="D14" s="122"/>
      <c r="E14" s="122"/>
    </row>
    <row r="15" spans="1:7" ht="366" customHeight="1" x14ac:dyDescent="0.25">
      <c r="A15" s="34" t="s">
        <v>113</v>
      </c>
      <c r="B15" s="35" t="s">
        <v>136</v>
      </c>
      <c r="C15" s="35" t="s">
        <v>157</v>
      </c>
      <c r="D15" s="119"/>
      <c r="E15" s="120"/>
      <c r="F15" s="66"/>
    </row>
    <row r="16" spans="1:7" ht="39" customHeight="1" x14ac:dyDescent="0.25">
      <c r="A16" s="119" t="s">
        <v>114</v>
      </c>
      <c r="B16" s="123"/>
      <c r="C16" s="123"/>
      <c r="D16" s="123"/>
      <c r="E16" s="120"/>
    </row>
    <row r="17" spans="1:6" ht="126" x14ac:dyDescent="0.25">
      <c r="A17" s="9" t="s">
        <v>160</v>
      </c>
      <c r="B17" s="19" t="s">
        <v>137</v>
      </c>
      <c r="C17" s="19" t="s">
        <v>159</v>
      </c>
      <c r="D17" s="135"/>
      <c r="E17" s="136"/>
      <c r="F17" s="66"/>
    </row>
    <row r="18" spans="1:6" ht="15.75" customHeight="1" x14ac:dyDescent="0.25">
      <c r="A18" s="132" t="s">
        <v>116</v>
      </c>
      <c r="B18" s="133"/>
      <c r="C18" s="133"/>
      <c r="D18" s="133"/>
      <c r="E18" s="134"/>
    </row>
    <row r="19" spans="1:6" ht="125.25" customHeight="1" x14ac:dyDescent="0.25">
      <c r="A19" s="34" t="s">
        <v>161</v>
      </c>
      <c r="B19" s="35" t="s">
        <v>138</v>
      </c>
      <c r="C19" s="19" t="s">
        <v>139</v>
      </c>
      <c r="D19" s="119"/>
      <c r="E19" s="120"/>
    </row>
    <row r="20" spans="1:6" x14ac:dyDescent="0.25">
      <c r="A20" s="131"/>
      <c r="B20" s="131"/>
      <c r="C20" s="131"/>
      <c r="D20" s="131"/>
      <c r="E20" s="131"/>
    </row>
    <row r="21" spans="1:6" x14ac:dyDescent="0.25">
      <c r="A21" s="131"/>
      <c r="B21" s="131"/>
      <c r="C21" s="131"/>
      <c r="D21" s="131"/>
      <c r="E21" s="131"/>
    </row>
  </sheetData>
  <mergeCells count="19">
    <mergeCell ref="D19:E19"/>
    <mergeCell ref="A20:E20"/>
    <mergeCell ref="A21:E21"/>
    <mergeCell ref="A18:E18"/>
    <mergeCell ref="D17:E17"/>
    <mergeCell ref="A3:E3"/>
    <mergeCell ref="A5:A7"/>
    <mergeCell ref="B5:B7"/>
    <mergeCell ref="C5:C7"/>
    <mergeCell ref="D5:E7"/>
    <mergeCell ref="D8:E8"/>
    <mergeCell ref="A9:E9"/>
    <mergeCell ref="A14:E14"/>
    <mergeCell ref="D15:E15"/>
    <mergeCell ref="A16:E16"/>
    <mergeCell ref="A10:E10"/>
    <mergeCell ref="D11:E11"/>
    <mergeCell ref="A12:E12"/>
    <mergeCell ref="D13:E13"/>
  </mergeCells>
  <pageMargins left="0.9055118110236221" right="0.70866141732283472" top="0.74803149606299213" bottom="0" header="0.31496062992125984" footer="0"/>
  <pageSetup paperSize="9" scale="5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7"/>
  <sheetViews>
    <sheetView topLeftCell="A94" zoomScale="90" zoomScaleNormal="90" workbookViewId="0">
      <selection activeCell="I55" sqref="I55"/>
    </sheetView>
  </sheetViews>
  <sheetFormatPr defaultRowHeight="15" x14ac:dyDescent="0.25"/>
  <cols>
    <col min="1" max="1" width="3.7109375" customWidth="1"/>
    <col min="2" max="2" width="24.7109375" customWidth="1"/>
    <col min="3" max="3" width="8.5703125" customWidth="1"/>
    <col min="4" max="4" width="15.85546875" customWidth="1"/>
    <col min="5" max="5" width="16.140625" customWidth="1"/>
    <col min="6" max="6" width="16.28515625" customWidth="1"/>
    <col min="7" max="7" width="19.28515625" customWidth="1"/>
    <col min="8" max="9" width="25.5703125" customWidth="1"/>
    <col min="10" max="10" width="23" customWidth="1"/>
    <col min="11" max="11" width="25" customWidth="1"/>
    <col min="12" max="12" width="29.140625" customWidth="1"/>
  </cols>
  <sheetData>
    <row r="1" spans="1:12" x14ac:dyDescent="0.25">
      <c r="K1" s="38" t="s">
        <v>41</v>
      </c>
    </row>
    <row r="3" spans="1:12" ht="16.5" customHeight="1" x14ac:dyDescent="0.25">
      <c r="C3" s="161" t="s">
        <v>192</v>
      </c>
      <c r="D3" s="161"/>
      <c r="E3" s="161"/>
      <c r="F3" s="161"/>
      <c r="G3" s="161"/>
      <c r="H3" s="161"/>
      <c r="I3" s="161"/>
      <c r="J3" s="161"/>
    </row>
    <row r="4" spans="1:12" ht="51.75" customHeight="1" x14ac:dyDescent="0.25">
      <c r="C4" s="161"/>
      <c r="D4" s="161"/>
      <c r="E4" s="161"/>
      <c r="F4" s="161"/>
      <c r="G4" s="161"/>
      <c r="H4" s="161"/>
      <c r="I4" s="161"/>
      <c r="J4" s="161"/>
    </row>
    <row r="5" spans="1:12" x14ac:dyDescent="0.25">
      <c r="K5" s="39"/>
    </row>
    <row r="6" spans="1:12" ht="62.25" customHeight="1" x14ac:dyDescent="0.25">
      <c r="A6" s="137" t="s">
        <v>42</v>
      </c>
      <c r="B6" s="137" t="s">
        <v>43</v>
      </c>
      <c r="C6" s="137" t="s">
        <v>76</v>
      </c>
      <c r="D6" s="137" t="s">
        <v>44</v>
      </c>
      <c r="E6" s="137" t="s">
        <v>194</v>
      </c>
      <c r="F6" s="137" t="s">
        <v>191</v>
      </c>
      <c r="G6" s="137" t="s">
        <v>45</v>
      </c>
      <c r="H6" s="162" t="s">
        <v>195</v>
      </c>
      <c r="I6" s="162"/>
      <c r="J6" s="163"/>
      <c r="K6" s="137" t="s">
        <v>46</v>
      </c>
      <c r="L6" s="140" t="s">
        <v>47</v>
      </c>
    </row>
    <row r="7" spans="1:12" x14ac:dyDescent="0.25">
      <c r="A7" s="138"/>
      <c r="B7" s="138"/>
      <c r="C7" s="138"/>
      <c r="D7" s="138"/>
      <c r="E7" s="138"/>
      <c r="F7" s="138"/>
      <c r="G7" s="138"/>
      <c r="H7" s="149">
        <v>2024</v>
      </c>
      <c r="I7" s="149">
        <v>2025</v>
      </c>
      <c r="J7" s="149">
        <v>2026</v>
      </c>
      <c r="K7" s="138"/>
      <c r="L7" s="141"/>
    </row>
    <row r="8" spans="1:12" ht="139.5" customHeight="1" x14ac:dyDescent="0.25">
      <c r="A8" s="139"/>
      <c r="B8" s="139"/>
      <c r="C8" s="139"/>
      <c r="D8" s="139"/>
      <c r="E8" s="139"/>
      <c r="F8" s="139"/>
      <c r="G8" s="139"/>
      <c r="H8" s="150"/>
      <c r="I8" s="150"/>
      <c r="J8" s="150"/>
      <c r="K8" s="139"/>
      <c r="L8" s="142"/>
    </row>
    <row r="9" spans="1:12" ht="22.5" customHeight="1" x14ac:dyDescent="0.25">
      <c r="A9" s="40">
        <v>1</v>
      </c>
      <c r="B9" s="40">
        <v>2</v>
      </c>
      <c r="C9" s="40">
        <v>3</v>
      </c>
      <c r="D9" s="40">
        <v>4</v>
      </c>
      <c r="E9" s="40">
        <v>5</v>
      </c>
      <c r="F9" s="40">
        <v>6</v>
      </c>
      <c r="G9" s="41">
        <v>7</v>
      </c>
      <c r="H9" s="42">
        <v>10</v>
      </c>
      <c r="I9" s="72">
        <v>11</v>
      </c>
      <c r="J9" s="42">
        <v>12</v>
      </c>
      <c r="K9" s="42">
        <v>13</v>
      </c>
      <c r="L9" s="43">
        <v>14</v>
      </c>
    </row>
    <row r="10" spans="1:12" ht="22.5" customHeight="1" x14ac:dyDescent="0.25">
      <c r="A10" s="137"/>
      <c r="B10" s="151" t="s">
        <v>72</v>
      </c>
      <c r="C10" s="152"/>
      <c r="D10" s="152"/>
      <c r="E10" s="152"/>
      <c r="F10" s="153"/>
      <c r="G10" s="74" t="s">
        <v>10</v>
      </c>
      <c r="H10" s="45">
        <f t="shared" ref="H10:J10" si="0">H11+H12+H13+H14+H15+H16</f>
        <v>54674</v>
      </c>
      <c r="I10" s="45">
        <f>I11+I12+I13+I14+I15+I16</f>
        <v>785009.39797000005</v>
      </c>
      <c r="J10" s="45">
        <f t="shared" si="0"/>
        <v>225700</v>
      </c>
      <c r="K10" s="149"/>
      <c r="L10" s="140"/>
    </row>
    <row r="11" spans="1:12" ht="38.25" customHeight="1" x14ac:dyDescent="0.25">
      <c r="A11" s="138"/>
      <c r="B11" s="154"/>
      <c r="C11" s="155"/>
      <c r="D11" s="155"/>
      <c r="E11" s="155"/>
      <c r="F11" s="156"/>
      <c r="G11" s="74" t="s">
        <v>11</v>
      </c>
      <c r="H11" s="46">
        <f t="shared" ref="H11:J11" si="1">H18+H25+H32+H39+H46+H53+H60+H67+H74+H81+H88+H95+H102</f>
        <v>0</v>
      </c>
      <c r="I11" s="46">
        <f t="shared" si="1"/>
        <v>0</v>
      </c>
      <c r="J11" s="46">
        <f t="shared" si="1"/>
        <v>0</v>
      </c>
      <c r="K11" s="160"/>
      <c r="L11" s="141"/>
    </row>
    <row r="12" spans="1:12" ht="42.75" customHeight="1" x14ac:dyDescent="0.25">
      <c r="A12" s="138"/>
      <c r="B12" s="154"/>
      <c r="C12" s="155"/>
      <c r="D12" s="155"/>
      <c r="E12" s="155"/>
      <c r="F12" s="156"/>
      <c r="G12" s="74" t="s">
        <v>19</v>
      </c>
      <c r="H12" s="46">
        <f t="shared" ref="H12:J16" si="2">H19+H26+H33+H40+H47+H54+H61+H68+H75+H82+H89+H96+H103</f>
        <v>0</v>
      </c>
      <c r="I12" s="46">
        <f t="shared" si="2"/>
        <v>0</v>
      </c>
      <c r="J12" s="46">
        <f t="shared" si="2"/>
        <v>0</v>
      </c>
      <c r="K12" s="160"/>
      <c r="L12" s="141"/>
    </row>
    <row r="13" spans="1:12" ht="22.5" customHeight="1" x14ac:dyDescent="0.25">
      <c r="A13" s="138"/>
      <c r="B13" s="154"/>
      <c r="C13" s="155"/>
      <c r="D13" s="155"/>
      <c r="E13" s="155"/>
      <c r="F13" s="156"/>
      <c r="G13" s="74" t="s">
        <v>13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160"/>
      <c r="L13" s="141"/>
    </row>
    <row r="14" spans="1:12" ht="54.75" customHeight="1" x14ac:dyDescent="0.25">
      <c r="A14" s="138"/>
      <c r="B14" s="154"/>
      <c r="C14" s="155"/>
      <c r="D14" s="155"/>
      <c r="E14" s="155"/>
      <c r="F14" s="156"/>
      <c r="G14" s="74" t="s">
        <v>52</v>
      </c>
      <c r="H14" s="46">
        <f t="shared" si="2"/>
        <v>0</v>
      </c>
      <c r="I14" s="46">
        <f t="shared" si="2"/>
        <v>0</v>
      </c>
      <c r="J14" s="46">
        <f t="shared" si="2"/>
        <v>0</v>
      </c>
      <c r="K14" s="160"/>
      <c r="L14" s="141"/>
    </row>
    <row r="15" spans="1:12" ht="22.5" customHeight="1" x14ac:dyDescent="0.25">
      <c r="A15" s="138"/>
      <c r="B15" s="154"/>
      <c r="C15" s="155"/>
      <c r="D15" s="155"/>
      <c r="E15" s="155"/>
      <c r="F15" s="156"/>
      <c r="G15" s="74" t="s">
        <v>53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160"/>
      <c r="L15" s="141"/>
    </row>
    <row r="16" spans="1:12" ht="22.5" customHeight="1" x14ac:dyDescent="0.25">
      <c r="A16" s="139"/>
      <c r="B16" s="157"/>
      <c r="C16" s="158"/>
      <c r="D16" s="158"/>
      <c r="E16" s="158"/>
      <c r="F16" s="159"/>
      <c r="G16" s="74" t="s">
        <v>16</v>
      </c>
      <c r="H16" s="46">
        <f t="shared" si="2"/>
        <v>54674</v>
      </c>
      <c r="I16" s="46">
        <f>I23+I30+I37+I44+I51+I58+I65+I72+I79+I86+I93+I100+I107</f>
        <v>785009.39797000005</v>
      </c>
      <c r="J16" s="46">
        <f t="shared" si="2"/>
        <v>225700</v>
      </c>
      <c r="K16" s="150"/>
      <c r="L16" s="142"/>
    </row>
    <row r="17" spans="1:12" ht="22.5" customHeight="1" x14ac:dyDescent="0.25">
      <c r="A17" s="137">
        <v>1</v>
      </c>
      <c r="B17" s="137" t="s">
        <v>48</v>
      </c>
      <c r="C17" s="137" t="s">
        <v>49</v>
      </c>
      <c r="D17" s="137" t="s">
        <v>163</v>
      </c>
      <c r="E17" s="143">
        <v>206085.52705999999</v>
      </c>
      <c r="F17" s="143">
        <v>204519.53255</v>
      </c>
      <c r="G17" s="40" t="s">
        <v>10</v>
      </c>
      <c r="H17" s="44">
        <f t="shared" ref="H17:J17" si="3">H18+H19+H20+H21+H22+H23</f>
        <v>0</v>
      </c>
      <c r="I17" s="44">
        <f t="shared" si="3"/>
        <v>204519.53255</v>
      </c>
      <c r="J17" s="44">
        <f t="shared" si="3"/>
        <v>0</v>
      </c>
      <c r="K17" s="137" t="s">
        <v>50</v>
      </c>
      <c r="L17" s="140" t="s">
        <v>51</v>
      </c>
    </row>
    <row r="18" spans="1:12" ht="36.75" customHeight="1" x14ac:dyDescent="0.25">
      <c r="A18" s="138"/>
      <c r="B18" s="138"/>
      <c r="C18" s="138"/>
      <c r="D18" s="138"/>
      <c r="E18" s="144"/>
      <c r="F18" s="144"/>
      <c r="G18" s="40" t="s">
        <v>11</v>
      </c>
      <c r="H18" s="46">
        <v>0</v>
      </c>
      <c r="I18" s="46"/>
      <c r="J18" s="46">
        <v>0</v>
      </c>
      <c r="K18" s="138"/>
      <c r="L18" s="141"/>
    </row>
    <row r="19" spans="1:12" ht="39" customHeight="1" x14ac:dyDescent="0.25">
      <c r="A19" s="138"/>
      <c r="B19" s="138"/>
      <c r="C19" s="138"/>
      <c r="D19" s="138"/>
      <c r="E19" s="144"/>
      <c r="F19" s="144"/>
      <c r="G19" s="40" t="s">
        <v>19</v>
      </c>
      <c r="H19" s="46">
        <v>0</v>
      </c>
      <c r="I19" s="46"/>
      <c r="J19" s="46">
        <v>0</v>
      </c>
      <c r="K19" s="138"/>
      <c r="L19" s="141"/>
    </row>
    <row r="20" spans="1:12" ht="22.5" customHeight="1" x14ac:dyDescent="0.25">
      <c r="A20" s="138"/>
      <c r="B20" s="138"/>
      <c r="C20" s="138"/>
      <c r="D20" s="138"/>
      <c r="E20" s="144"/>
      <c r="F20" s="144"/>
      <c r="G20" s="40" t="s">
        <v>13</v>
      </c>
      <c r="H20" s="69">
        <f>68453.93255-68453.93255</f>
        <v>0</v>
      </c>
      <c r="I20" s="69"/>
      <c r="J20" s="46">
        <v>0</v>
      </c>
      <c r="K20" s="138"/>
      <c r="L20" s="141"/>
    </row>
    <row r="21" spans="1:12" ht="58.5" customHeight="1" x14ac:dyDescent="0.25">
      <c r="A21" s="138"/>
      <c r="B21" s="138"/>
      <c r="C21" s="138"/>
      <c r="D21" s="138"/>
      <c r="E21" s="144"/>
      <c r="F21" s="144"/>
      <c r="G21" s="40" t="s">
        <v>52</v>
      </c>
      <c r="H21" s="69">
        <v>0</v>
      </c>
      <c r="I21" s="69"/>
      <c r="J21" s="46">
        <v>0</v>
      </c>
      <c r="K21" s="138"/>
      <c r="L21" s="141"/>
    </row>
    <row r="22" spans="1:12" ht="22.5" customHeight="1" x14ac:dyDescent="0.25">
      <c r="A22" s="138"/>
      <c r="B22" s="138"/>
      <c r="C22" s="138"/>
      <c r="D22" s="138"/>
      <c r="E22" s="144"/>
      <c r="F22" s="144"/>
      <c r="G22" s="40" t="s">
        <v>53</v>
      </c>
      <c r="H22" s="69">
        <v>0</v>
      </c>
      <c r="I22" s="69"/>
      <c r="J22" s="46">
        <v>0</v>
      </c>
      <c r="K22" s="138"/>
      <c r="L22" s="141"/>
    </row>
    <row r="23" spans="1:12" ht="22.5" customHeight="1" x14ac:dyDescent="0.25">
      <c r="A23" s="147"/>
      <c r="B23" s="147"/>
      <c r="C23" s="147"/>
      <c r="D23" s="147"/>
      <c r="E23" s="148"/>
      <c r="F23" s="148"/>
      <c r="G23" s="40" t="s">
        <v>16</v>
      </c>
      <c r="H23" s="69">
        <v>0</v>
      </c>
      <c r="I23" s="69">
        <v>204519.53255</v>
      </c>
      <c r="J23" s="46">
        <v>0</v>
      </c>
      <c r="K23" s="147"/>
      <c r="L23" s="142"/>
    </row>
    <row r="24" spans="1:12" ht="22.5" customHeight="1" x14ac:dyDescent="0.25">
      <c r="A24" s="137">
        <v>2</v>
      </c>
      <c r="B24" s="137" t="s">
        <v>176</v>
      </c>
      <c r="C24" s="137" t="s">
        <v>54</v>
      </c>
      <c r="D24" s="137" t="s">
        <v>175</v>
      </c>
      <c r="E24" s="143">
        <v>508775</v>
      </c>
      <c r="F24" s="143">
        <v>508775</v>
      </c>
      <c r="G24" s="61" t="s">
        <v>10</v>
      </c>
      <c r="H24" s="44">
        <f t="shared" ref="H24:J24" si="4">H25+H26+H27+H28+H29+H30</f>
        <v>15674</v>
      </c>
      <c r="I24" s="44">
        <f t="shared" si="4"/>
        <v>493101</v>
      </c>
      <c r="J24" s="44">
        <f t="shared" si="4"/>
        <v>0</v>
      </c>
      <c r="K24" s="137" t="s">
        <v>55</v>
      </c>
      <c r="L24" s="137" t="s">
        <v>51</v>
      </c>
    </row>
    <row r="25" spans="1:12" ht="22.5" customHeight="1" x14ac:dyDescent="0.25">
      <c r="A25" s="138"/>
      <c r="B25" s="138"/>
      <c r="C25" s="138"/>
      <c r="D25" s="138"/>
      <c r="E25" s="144"/>
      <c r="F25" s="144"/>
      <c r="G25" s="61" t="s">
        <v>11</v>
      </c>
      <c r="H25" s="46">
        <v>0</v>
      </c>
      <c r="I25" s="46">
        <v>0</v>
      </c>
      <c r="J25" s="46">
        <v>0</v>
      </c>
      <c r="K25" s="138"/>
      <c r="L25" s="138"/>
    </row>
    <row r="26" spans="1:12" ht="30.75" customHeight="1" x14ac:dyDescent="0.25">
      <c r="A26" s="138"/>
      <c r="B26" s="138"/>
      <c r="C26" s="138"/>
      <c r="D26" s="138"/>
      <c r="E26" s="144"/>
      <c r="F26" s="144"/>
      <c r="G26" s="61" t="s">
        <v>19</v>
      </c>
      <c r="H26" s="46">
        <v>0</v>
      </c>
      <c r="I26" s="46">
        <v>0</v>
      </c>
      <c r="J26" s="46">
        <v>0</v>
      </c>
      <c r="K26" s="138"/>
      <c r="L26" s="138"/>
    </row>
    <row r="27" spans="1:12" ht="22.5" customHeight="1" x14ac:dyDescent="0.25">
      <c r="A27" s="138"/>
      <c r="B27" s="138"/>
      <c r="C27" s="138"/>
      <c r="D27" s="138"/>
      <c r="E27" s="144"/>
      <c r="F27" s="144"/>
      <c r="G27" s="61" t="s">
        <v>13</v>
      </c>
      <c r="H27" s="46">
        <v>0</v>
      </c>
      <c r="I27" s="46">
        <v>0</v>
      </c>
      <c r="J27" s="46">
        <v>0</v>
      </c>
      <c r="K27" s="138"/>
      <c r="L27" s="138"/>
    </row>
    <row r="28" spans="1:12" ht="60" customHeight="1" x14ac:dyDescent="0.25">
      <c r="A28" s="138"/>
      <c r="B28" s="138"/>
      <c r="C28" s="138"/>
      <c r="D28" s="138"/>
      <c r="E28" s="144"/>
      <c r="F28" s="144"/>
      <c r="G28" s="61" t="s">
        <v>52</v>
      </c>
      <c r="H28" s="46">
        <v>0</v>
      </c>
      <c r="I28" s="46">
        <v>0</v>
      </c>
      <c r="J28" s="46">
        <v>0</v>
      </c>
      <c r="K28" s="138"/>
      <c r="L28" s="138"/>
    </row>
    <row r="29" spans="1:12" ht="22.5" customHeight="1" x14ac:dyDescent="0.25">
      <c r="A29" s="138"/>
      <c r="B29" s="138"/>
      <c r="C29" s="138"/>
      <c r="D29" s="138"/>
      <c r="E29" s="144"/>
      <c r="F29" s="144"/>
      <c r="G29" s="61" t="s">
        <v>53</v>
      </c>
      <c r="H29" s="46">
        <v>0</v>
      </c>
      <c r="I29" s="46"/>
      <c r="J29" s="46">
        <v>0</v>
      </c>
      <c r="K29" s="138"/>
      <c r="L29" s="138"/>
    </row>
    <row r="30" spans="1:12" ht="22.5" customHeight="1" x14ac:dyDescent="0.25">
      <c r="A30" s="139"/>
      <c r="B30" s="139"/>
      <c r="C30" s="139"/>
      <c r="D30" s="139"/>
      <c r="E30" s="145"/>
      <c r="F30" s="145"/>
      <c r="G30" s="61" t="s">
        <v>16</v>
      </c>
      <c r="H30" s="46">
        <v>15674</v>
      </c>
      <c r="I30" s="46">
        <v>493101</v>
      </c>
      <c r="J30" s="46">
        <v>0</v>
      </c>
      <c r="K30" s="139"/>
      <c r="L30" s="139"/>
    </row>
    <row r="31" spans="1:12" ht="22.5" customHeight="1" x14ac:dyDescent="0.25">
      <c r="A31" s="137">
        <v>3</v>
      </c>
      <c r="B31" s="137" t="s">
        <v>56</v>
      </c>
      <c r="C31" s="137" t="s">
        <v>57</v>
      </c>
      <c r="D31" s="137" t="s">
        <v>181</v>
      </c>
      <c r="E31" s="143">
        <v>40000</v>
      </c>
      <c r="F31" s="143">
        <v>40000</v>
      </c>
      <c r="G31" s="61" t="s">
        <v>10</v>
      </c>
      <c r="H31" s="44">
        <f>H32+H33+H34+H35+H36+H37</f>
        <v>0</v>
      </c>
      <c r="I31" s="44">
        <f>I32+I33+I34+I35+I36+I37</f>
        <v>3000</v>
      </c>
      <c r="J31" s="44">
        <f t="shared" ref="J31" si="5">J32+J33+J34+J35+J36+J37</f>
        <v>37000</v>
      </c>
      <c r="K31" s="137" t="s">
        <v>55</v>
      </c>
      <c r="L31" s="137" t="s">
        <v>51</v>
      </c>
    </row>
    <row r="32" spans="1:12" ht="22.5" customHeight="1" x14ac:dyDescent="0.25">
      <c r="A32" s="138"/>
      <c r="B32" s="138"/>
      <c r="C32" s="138"/>
      <c r="D32" s="138"/>
      <c r="E32" s="144"/>
      <c r="F32" s="144"/>
      <c r="G32" s="61" t="s">
        <v>11</v>
      </c>
      <c r="H32" s="46">
        <v>0</v>
      </c>
      <c r="I32" s="46">
        <v>0</v>
      </c>
      <c r="J32" s="46">
        <v>0</v>
      </c>
      <c r="K32" s="138"/>
      <c r="L32" s="138"/>
    </row>
    <row r="33" spans="1:12" ht="39.75" customHeight="1" x14ac:dyDescent="0.25">
      <c r="A33" s="138"/>
      <c r="B33" s="138"/>
      <c r="C33" s="138"/>
      <c r="D33" s="138"/>
      <c r="E33" s="144"/>
      <c r="F33" s="144"/>
      <c r="G33" s="61" t="s">
        <v>19</v>
      </c>
      <c r="H33" s="46">
        <v>0</v>
      </c>
      <c r="I33" s="46">
        <v>0</v>
      </c>
      <c r="J33" s="46">
        <v>0</v>
      </c>
      <c r="K33" s="138"/>
      <c r="L33" s="138"/>
    </row>
    <row r="34" spans="1:12" ht="22.5" customHeight="1" x14ac:dyDescent="0.25">
      <c r="A34" s="138"/>
      <c r="B34" s="138"/>
      <c r="C34" s="138"/>
      <c r="D34" s="138"/>
      <c r="E34" s="144"/>
      <c r="F34" s="144"/>
      <c r="G34" s="61" t="s">
        <v>13</v>
      </c>
      <c r="H34" s="46">
        <v>0</v>
      </c>
      <c r="I34" s="46">
        <v>0</v>
      </c>
      <c r="J34" s="46">
        <v>0</v>
      </c>
      <c r="K34" s="138"/>
      <c r="L34" s="138"/>
    </row>
    <row r="35" spans="1:12" ht="60" customHeight="1" x14ac:dyDescent="0.25">
      <c r="A35" s="138"/>
      <c r="B35" s="138"/>
      <c r="C35" s="138"/>
      <c r="D35" s="138"/>
      <c r="E35" s="144"/>
      <c r="F35" s="144"/>
      <c r="G35" s="61" t="s">
        <v>52</v>
      </c>
      <c r="H35" s="46">
        <v>0</v>
      </c>
      <c r="I35" s="46">
        <v>0</v>
      </c>
      <c r="J35" s="46">
        <v>0</v>
      </c>
      <c r="K35" s="138"/>
      <c r="L35" s="138"/>
    </row>
    <row r="36" spans="1:12" ht="22.5" customHeight="1" x14ac:dyDescent="0.25">
      <c r="A36" s="138"/>
      <c r="B36" s="138"/>
      <c r="C36" s="138"/>
      <c r="D36" s="138"/>
      <c r="E36" s="144"/>
      <c r="F36" s="144"/>
      <c r="G36" s="61" t="s">
        <v>53</v>
      </c>
      <c r="H36" s="46">
        <v>0</v>
      </c>
      <c r="I36" s="46">
        <v>0</v>
      </c>
      <c r="J36" s="46">
        <v>0</v>
      </c>
      <c r="K36" s="138"/>
      <c r="L36" s="138"/>
    </row>
    <row r="37" spans="1:12" ht="22.5" customHeight="1" x14ac:dyDescent="0.25">
      <c r="A37" s="139"/>
      <c r="B37" s="139"/>
      <c r="C37" s="139"/>
      <c r="D37" s="139"/>
      <c r="E37" s="145"/>
      <c r="F37" s="145"/>
      <c r="G37" s="61" t="s">
        <v>16</v>
      </c>
      <c r="H37" s="46">
        <v>0</v>
      </c>
      <c r="I37" s="46">
        <v>3000</v>
      </c>
      <c r="J37" s="46">
        <v>37000</v>
      </c>
      <c r="K37" s="139"/>
      <c r="L37" s="139"/>
    </row>
    <row r="38" spans="1:12" ht="22.5" customHeight="1" x14ac:dyDescent="0.25">
      <c r="A38" s="137">
        <v>4</v>
      </c>
      <c r="B38" s="137" t="s">
        <v>59</v>
      </c>
      <c r="C38" s="137" t="s">
        <v>60</v>
      </c>
      <c r="D38" s="137" t="s">
        <v>180</v>
      </c>
      <c r="E38" s="143">
        <v>9000</v>
      </c>
      <c r="F38" s="143">
        <v>9000</v>
      </c>
      <c r="G38" s="40" t="s">
        <v>10</v>
      </c>
      <c r="H38" s="44">
        <f t="shared" ref="H38:J38" si="6">H39+H40+H41+H42+H43+H44</f>
        <v>0</v>
      </c>
      <c r="I38" s="44">
        <f t="shared" si="6"/>
        <v>2000</v>
      </c>
      <c r="J38" s="44">
        <f t="shared" si="6"/>
        <v>7000</v>
      </c>
      <c r="K38" s="137" t="s">
        <v>55</v>
      </c>
      <c r="L38" s="140" t="s">
        <v>51</v>
      </c>
    </row>
    <row r="39" spans="1:12" ht="22.5" customHeight="1" x14ac:dyDescent="0.25">
      <c r="A39" s="138"/>
      <c r="B39" s="138"/>
      <c r="C39" s="138"/>
      <c r="D39" s="138"/>
      <c r="E39" s="144"/>
      <c r="F39" s="144"/>
      <c r="G39" s="40" t="s">
        <v>11</v>
      </c>
      <c r="H39" s="46">
        <v>0</v>
      </c>
      <c r="I39" s="46">
        <v>0</v>
      </c>
      <c r="J39" s="46">
        <v>0</v>
      </c>
      <c r="K39" s="138"/>
      <c r="L39" s="141"/>
    </row>
    <row r="40" spans="1:12" ht="39" customHeight="1" x14ac:dyDescent="0.25">
      <c r="A40" s="138"/>
      <c r="B40" s="138"/>
      <c r="C40" s="138"/>
      <c r="D40" s="138"/>
      <c r="E40" s="144"/>
      <c r="F40" s="144"/>
      <c r="G40" s="40" t="s">
        <v>19</v>
      </c>
      <c r="H40" s="46">
        <v>0</v>
      </c>
      <c r="I40" s="46">
        <v>0</v>
      </c>
      <c r="J40" s="46">
        <v>0</v>
      </c>
      <c r="K40" s="138"/>
      <c r="L40" s="141"/>
    </row>
    <row r="41" spans="1:12" ht="22.5" customHeight="1" x14ac:dyDescent="0.25">
      <c r="A41" s="138"/>
      <c r="B41" s="138"/>
      <c r="C41" s="138"/>
      <c r="D41" s="138"/>
      <c r="E41" s="144"/>
      <c r="F41" s="144"/>
      <c r="G41" s="40" t="s">
        <v>13</v>
      </c>
      <c r="H41" s="46">
        <v>0</v>
      </c>
      <c r="I41" s="46">
        <v>0</v>
      </c>
      <c r="J41" s="46">
        <v>0</v>
      </c>
      <c r="K41" s="138"/>
      <c r="L41" s="141"/>
    </row>
    <row r="42" spans="1:12" ht="58.5" customHeight="1" x14ac:dyDescent="0.25">
      <c r="A42" s="138"/>
      <c r="B42" s="138"/>
      <c r="C42" s="138"/>
      <c r="D42" s="138"/>
      <c r="E42" s="144"/>
      <c r="F42" s="144"/>
      <c r="G42" s="40" t="s">
        <v>52</v>
      </c>
      <c r="H42" s="46">
        <v>0</v>
      </c>
      <c r="I42" s="46">
        <v>0</v>
      </c>
      <c r="J42" s="46">
        <v>0</v>
      </c>
      <c r="K42" s="138"/>
      <c r="L42" s="141"/>
    </row>
    <row r="43" spans="1:12" ht="22.5" customHeight="1" x14ac:dyDescent="0.25">
      <c r="A43" s="138"/>
      <c r="B43" s="138"/>
      <c r="C43" s="138"/>
      <c r="D43" s="138"/>
      <c r="E43" s="144"/>
      <c r="F43" s="144"/>
      <c r="G43" s="40" t="s">
        <v>53</v>
      </c>
      <c r="H43" s="46">
        <v>0</v>
      </c>
      <c r="I43" s="46">
        <v>0</v>
      </c>
      <c r="J43" s="46">
        <v>0</v>
      </c>
      <c r="K43" s="138"/>
      <c r="L43" s="141"/>
    </row>
    <row r="44" spans="1:12" ht="22.5" customHeight="1" x14ac:dyDescent="0.25">
      <c r="A44" s="139"/>
      <c r="B44" s="139"/>
      <c r="C44" s="139"/>
      <c r="D44" s="139"/>
      <c r="E44" s="145"/>
      <c r="F44" s="145"/>
      <c r="G44" s="40" t="s">
        <v>16</v>
      </c>
      <c r="H44" s="46">
        <v>0</v>
      </c>
      <c r="I44" s="46">
        <v>2000</v>
      </c>
      <c r="J44" s="46">
        <v>7000</v>
      </c>
      <c r="K44" s="139"/>
      <c r="L44" s="142"/>
    </row>
    <row r="45" spans="1:12" ht="22.5" customHeight="1" x14ac:dyDescent="0.25">
      <c r="A45" s="137">
        <v>5</v>
      </c>
      <c r="B45" s="137" t="s">
        <v>61</v>
      </c>
      <c r="C45" s="137" t="s">
        <v>62</v>
      </c>
      <c r="D45" s="137" t="s">
        <v>179</v>
      </c>
      <c r="E45" s="143">
        <v>158588.86541999999</v>
      </c>
      <c r="F45" s="143">
        <v>158588.86541999999</v>
      </c>
      <c r="G45" s="40" t="s">
        <v>10</v>
      </c>
      <c r="H45" s="44">
        <f t="shared" ref="H45:J45" si="7">H46+H47+H48+H49+H50+H51</f>
        <v>0</v>
      </c>
      <c r="I45" s="44">
        <f t="shared" si="7"/>
        <v>8388.8654200000001</v>
      </c>
      <c r="J45" s="44">
        <f t="shared" si="7"/>
        <v>150200</v>
      </c>
      <c r="K45" s="137" t="s">
        <v>55</v>
      </c>
      <c r="L45" s="140" t="s">
        <v>51</v>
      </c>
    </row>
    <row r="46" spans="1:12" ht="36.75" customHeight="1" x14ac:dyDescent="0.25">
      <c r="A46" s="138"/>
      <c r="B46" s="138"/>
      <c r="C46" s="138"/>
      <c r="D46" s="138"/>
      <c r="E46" s="144"/>
      <c r="F46" s="144"/>
      <c r="G46" s="40" t="s">
        <v>11</v>
      </c>
      <c r="H46" s="46">
        <v>0</v>
      </c>
      <c r="I46" s="46">
        <v>0</v>
      </c>
      <c r="J46" s="46">
        <v>0</v>
      </c>
      <c r="K46" s="138"/>
      <c r="L46" s="141"/>
    </row>
    <row r="47" spans="1:12" ht="42" customHeight="1" x14ac:dyDescent="0.25">
      <c r="A47" s="138"/>
      <c r="B47" s="138"/>
      <c r="C47" s="138"/>
      <c r="D47" s="138"/>
      <c r="E47" s="144"/>
      <c r="F47" s="144"/>
      <c r="G47" s="40" t="s">
        <v>19</v>
      </c>
      <c r="H47" s="46">
        <v>0</v>
      </c>
      <c r="I47" s="46">
        <v>0</v>
      </c>
      <c r="J47" s="46">
        <v>0</v>
      </c>
      <c r="K47" s="138"/>
      <c r="L47" s="141"/>
    </row>
    <row r="48" spans="1:12" ht="22.5" customHeight="1" x14ac:dyDescent="0.25">
      <c r="A48" s="138"/>
      <c r="B48" s="138"/>
      <c r="C48" s="138"/>
      <c r="D48" s="138"/>
      <c r="E48" s="144"/>
      <c r="F48" s="144"/>
      <c r="G48" s="40" t="s">
        <v>13</v>
      </c>
      <c r="H48" s="46">
        <v>0</v>
      </c>
      <c r="I48" s="46">
        <v>0</v>
      </c>
      <c r="J48" s="46">
        <v>0</v>
      </c>
      <c r="K48" s="138"/>
      <c r="L48" s="141"/>
    </row>
    <row r="49" spans="1:12" ht="59.25" customHeight="1" x14ac:dyDescent="0.25">
      <c r="A49" s="138"/>
      <c r="B49" s="138"/>
      <c r="C49" s="138"/>
      <c r="D49" s="138"/>
      <c r="E49" s="144"/>
      <c r="F49" s="144"/>
      <c r="G49" s="40" t="s">
        <v>52</v>
      </c>
      <c r="H49" s="46">
        <v>0</v>
      </c>
      <c r="I49" s="46">
        <v>0</v>
      </c>
      <c r="J49" s="46">
        <v>0</v>
      </c>
      <c r="K49" s="138"/>
      <c r="L49" s="141"/>
    </row>
    <row r="50" spans="1:12" ht="22.5" customHeight="1" x14ac:dyDescent="0.25">
      <c r="A50" s="138"/>
      <c r="B50" s="138"/>
      <c r="C50" s="138"/>
      <c r="D50" s="138"/>
      <c r="E50" s="144"/>
      <c r="F50" s="144"/>
      <c r="G50" s="40" t="s">
        <v>53</v>
      </c>
      <c r="H50" s="46">
        <v>0</v>
      </c>
      <c r="I50" s="46">
        <v>0</v>
      </c>
      <c r="J50" s="46">
        <v>0</v>
      </c>
      <c r="K50" s="138"/>
      <c r="L50" s="141"/>
    </row>
    <row r="51" spans="1:12" ht="22.5" customHeight="1" x14ac:dyDescent="0.25">
      <c r="A51" s="139"/>
      <c r="B51" s="139"/>
      <c r="C51" s="139"/>
      <c r="D51" s="139"/>
      <c r="E51" s="145"/>
      <c r="F51" s="145"/>
      <c r="G51" s="40" t="s">
        <v>16</v>
      </c>
      <c r="H51" s="46">
        <v>0</v>
      </c>
      <c r="I51" s="46">
        <v>8388.8654200000001</v>
      </c>
      <c r="J51" s="46">
        <v>150200</v>
      </c>
      <c r="K51" s="139"/>
      <c r="L51" s="142"/>
    </row>
    <row r="52" spans="1:12" ht="22.5" customHeight="1" x14ac:dyDescent="0.25">
      <c r="A52" s="137">
        <v>6</v>
      </c>
      <c r="B52" s="137" t="s">
        <v>63</v>
      </c>
      <c r="C52" s="137" t="s">
        <v>64</v>
      </c>
      <c r="D52" s="137" t="s">
        <v>178</v>
      </c>
      <c r="E52" s="143">
        <v>56782.625</v>
      </c>
      <c r="F52" s="143">
        <v>56782.625</v>
      </c>
      <c r="G52" s="40" t="s">
        <v>10</v>
      </c>
      <c r="H52" s="44">
        <f t="shared" ref="H52:J52" si="8">H53+H54+H55+H56+H57+H58</f>
        <v>0</v>
      </c>
      <c r="I52" s="44">
        <f>I53+I54+I55+I56+I57+I58</f>
        <v>0</v>
      </c>
      <c r="J52" s="44">
        <f t="shared" si="8"/>
        <v>0</v>
      </c>
      <c r="K52" s="137" t="s">
        <v>50</v>
      </c>
      <c r="L52" s="140" t="s">
        <v>51</v>
      </c>
    </row>
    <row r="53" spans="1:12" ht="28.5" customHeight="1" x14ac:dyDescent="0.25">
      <c r="A53" s="138"/>
      <c r="B53" s="138"/>
      <c r="C53" s="138"/>
      <c r="D53" s="138"/>
      <c r="E53" s="144"/>
      <c r="F53" s="144"/>
      <c r="G53" s="40" t="s">
        <v>11</v>
      </c>
      <c r="H53" s="46">
        <v>0</v>
      </c>
      <c r="I53" s="44">
        <v>0</v>
      </c>
      <c r="J53" s="46">
        <v>0</v>
      </c>
      <c r="K53" s="138"/>
      <c r="L53" s="141"/>
    </row>
    <row r="54" spans="1:12" ht="33" customHeight="1" x14ac:dyDescent="0.25">
      <c r="A54" s="138"/>
      <c r="B54" s="138"/>
      <c r="C54" s="138"/>
      <c r="D54" s="138"/>
      <c r="E54" s="144"/>
      <c r="F54" s="144"/>
      <c r="G54" s="40" t="s">
        <v>19</v>
      </c>
      <c r="H54" s="46">
        <v>0</v>
      </c>
      <c r="I54" s="44">
        <v>0</v>
      </c>
      <c r="J54" s="46">
        <v>0</v>
      </c>
      <c r="K54" s="138"/>
      <c r="L54" s="141"/>
    </row>
    <row r="55" spans="1:12" ht="22.5" customHeight="1" x14ac:dyDescent="0.25">
      <c r="A55" s="138"/>
      <c r="B55" s="138"/>
      <c r="C55" s="138"/>
      <c r="D55" s="138"/>
      <c r="E55" s="144"/>
      <c r="F55" s="144"/>
      <c r="G55" s="40" t="s">
        <v>13</v>
      </c>
      <c r="H55" s="46">
        <v>0</v>
      </c>
      <c r="I55" s="44">
        <v>0</v>
      </c>
      <c r="J55" s="46">
        <v>0</v>
      </c>
      <c r="K55" s="138"/>
      <c r="L55" s="141"/>
    </row>
    <row r="56" spans="1:12" ht="60.75" customHeight="1" x14ac:dyDescent="0.25">
      <c r="A56" s="138"/>
      <c r="B56" s="138"/>
      <c r="C56" s="138"/>
      <c r="D56" s="138"/>
      <c r="E56" s="144"/>
      <c r="F56" s="144"/>
      <c r="G56" s="40" t="s">
        <v>52</v>
      </c>
      <c r="H56" s="46">
        <v>0</v>
      </c>
      <c r="I56" s="44">
        <v>0</v>
      </c>
      <c r="J56" s="46">
        <v>0</v>
      </c>
      <c r="K56" s="138"/>
      <c r="L56" s="141"/>
    </row>
    <row r="57" spans="1:12" ht="22.5" customHeight="1" x14ac:dyDescent="0.25">
      <c r="A57" s="138"/>
      <c r="B57" s="138"/>
      <c r="C57" s="138"/>
      <c r="D57" s="138"/>
      <c r="E57" s="144"/>
      <c r="F57" s="144"/>
      <c r="G57" s="40" t="s">
        <v>53</v>
      </c>
      <c r="H57" s="46">
        <v>0</v>
      </c>
      <c r="I57" s="44">
        <v>0</v>
      </c>
      <c r="J57" s="46">
        <v>0</v>
      </c>
      <c r="K57" s="138"/>
      <c r="L57" s="141"/>
    </row>
    <row r="58" spans="1:12" ht="22.5" customHeight="1" x14ac:dyDescent="0.25">
      <c r="A58" s="139"/>
      <c r="B58" s="139"/>
      <c r="C58" s="139"/>
      <c r="D58" s="139"/>
      <c r="E58" s="145"/>
      <c r="F58" s="145"/>
      <c r="G58" s="40" t="s">
        <v>16</v>
      </c>
      <c r="H58" s="46">
        <v>0</v>
      </c>
      <c r="I58" s="44">
        <v>0</v>
      </c>
      <c r="J58" s="46">
        <v>0</v>
      </c>
      <c r="K58" s="139"/>
      <c r="L58" s="142"/>
    </row>
    <row r="59" spans="1:12" ht="22.5" customHeight="1" x14ac:dyDescent="0.25">
      <c r="A59" s="146">
        <v>8</v>
      </c>
      <c r="B59" s="137" t="s">
        <v>68</v>
      </c>
      <c r="C59" s="137"/>
      <c r="D59" s="137" t="s">
        <v>177</v>
      </c>
      <c r="E59" s="143">
        <v>15000</v>
      </c>
      <c r="F59" s="143">
        <v>15000</v>
      </c>
      <c r="G59" s="40" t="s">
        <v>10</v>
      </c>
      <c r="H59" s="44">
        <f>H60+H61+H62+H63+H64+H65</f>
        <v>0</v>
      </c>
      <c r="I59" s="44">
        <f>I60+I61+I62+I63+I64+I65</f>
        <v>3000</v>
      </c>
      <c r="J59" s="44">
        <f t="shared" ref="J59" si="9">J60+J61+J62+J63+J64+J65</f>
        <v>12000</v>
      </c>
      <c r="K59" s="137" t="s">
        <v>55</v>
      </c>
      <c r="L59" s="140" t="s">
        <v>51</v>
      </c>
    </row>
    <row r="60" spans="1:12" ht="29.25" customHeight="1" x14ac:dyDescent="0.25">
      <c r="A60" s="146"/>
      <c r="B60" s="138"/>
      <c r="C60" s="138"/>
      <c r="D60" s="138"/>
      <c r="E60" s="144"/>
      <c r="F60" s="144"/>
      <c r="G60" s="40" t="s">
        <v>11</v>
      </c>
      <c r="H60" s="46">
        <v>0</v>
      </c>
      <c r="I60" s="46">
        <v>0</v>
      </c>
      <c r="J60" s="46">
        <v>0</v>
      </c>
      <c r="K60" s="138"/>
      <c r="L60" s="141"/>
    </row>
    <row r="61" spans="1:12" ht="27.75" customHeight="1" x14ac:dyDescent="0.25">
      <c r="A61" s="146"/>
      <c r="B61" s="138"/>
      <c r="C61" s="138"/>
      <c r="D61" s="138"/>
      <c r="E61" s="144"/>
      <c r="F61" s="144"/>
      <c r="G61" s="40" t="s">
        <v>19</v>
      </c>
      <c r="H61" s="46">
        <v>0</v>
      </c>
      <c r="I61" s="46">
        <v>0</v>
      </c>
      <c r="J61" s="46">
        <v>0</v>
      </c>
      <c r="K61" s="138"/>
      <c r="L61" s="141"/>
    </row>
    <row r="62" spans="1:12" ht="22.5" customHeight="1" x14ac:dyDescent="0.25">
      <c r="A62" s="146"/>
      <c r="B62" s="138"/>
      <c r="C62" s="138"/>
      <c r="D62" s="138"/>
      <c r="E62" s="144"/>
      <c r="F62" s="144"/>
      <c r="G62" s="40" t="s">
        <v>13</v>
      </c>
      <c r="H62" s="46">
        <v>0</v>
      </c>
      <c r="I62" s="46">
        <v>0</v>
      </c>
      <c r="J62" s="46">
        <v>0</v>
      </c>
      <c r="K62" s="138"/>
      <c r="L62" s="141"/>
    </row>
    <row r="63" spans="1:12" ht="63" customHeight="1" x14ac:dyDescent="0.25">
      <c r="A63" s="146"/>
      <c r="B63" s="138"/>
      <c r="C63" s="138"/>
      <c r="D63" s="138"/>
      <c r="E63" s="144"/>
      <c r="F63" s="144"/>
      <c r="G63" s="40" t="s">
        <v>52</v>
      </c>
      <c r="H63" s="46">
        <v>0</v>
      </c>
      <c r="I63" s="46">
        <v>0</v>
      </c>
      <c r="J63" s="46">
        <v>0</v>
      </c>
      <c r="K63" s="138"/>
      <c r="L63" s="141"/>
    </row>
    <row r="64" spans="1:12" ht="22.5" customHeight="1" x14ac:dyDescent="0.25">
      <c r="A64" s="146"/>
      <c r="B64" s="138"/>
      <c r="C64" s="138"/>
      <c r="D64" s="138"/>
      <c r="E64" s="144"/>
      <c r="F64" s="144"/>
      <c r="G64" s="40" t="s">
        <v>53</v>
      </c>
      <c r="H64" s="46">
        <v>0</v>
      </c>
      <c r="I64" s="46">
        <v>0</v>
      </c>
      <c r="J64" s="46">
        <v>0</v>
      </c>
      <c r="K64" s="138"/>
      <c r="L64" s="141"/>
    </row>
    <row r="65" spans="1:12" ht="22.5" customHeight="1" x14ac:dyDescent="0.25">
      <c r="A65" s="146"/>
      <c r="B65" s="139"/>
      <c r="C65" s="139"/>
      <c r="D65" s="139"/>
      <c r="E65" s="145"/>
      <c r="F65" s="145"/>
      <c r="G65" s="40" t="s">
        <v>16</v>
      </c>
      <c r="H65" s="46">
        <v>0</v>
      </c>
      <c r="I65" s="46">
        <v>3000</v>
      </c>
      <c r="J65" s="46">
        <v>12000</v>
      </c>
      <c r="K65" s="139"/>
      <c r="L65" s="142"/>
    </row>
    <row r="66" spans="1:12" ht="22.5" customHeight="1" x14ac:dyDescent="0.25">
      <c r="A66" s="137">
        <v>9</v>
      </c>
      <c r="B66" s="137" t="s">
        <v>69</v>
      </c>
      <c r="C66" s="137"/>
      <c r="D66" s="137" t="s">
        <v>172</v>
      </c>
      <c r="E66" s="143">
        <v>19000</v>
      </c>
      <c r="F66" s="143">
        <v>19000</v>
      </c>
      <c r="G66" s="61" t="s">
        <v>10</v>
      </c>
      <c r="H66" s="44">
        <f t="shared" ref="H66:J66" si="10">H67+H68+H69+H70+H71+H72</f>
        <v>0</v>
      </c>
      <c r="I66" s="44">
        <f t="shared" si="10"/>
        <v>4000</v>
      </c>
      <c r="J66" s="44">
        <f t="shared" si="10"/>
        <v>15000</v>
      </c>
      <c r="K66" s="137" t="s">
        <v>55</v>
      </c>
      <c r="L66" s="137" t="s">
        <v>51</v>
      </c>
    </row>
    <row r="67" spans="1:12" ht="22.5" customHeight="1" x14ac:dyDescent="0.25">
      <c r="A67" s="138"/>
      <c r="B67" s="138"/>
      <c r="C67" s="138"/>
      <c r="D67" s="138"/>
      <c r="E67" s="144"/>
      <c r="F67" s="144"/>
      <c r="G67" s="61" t="s">
        <v>11</v>
      </c>
      <c r="H67" s="46">
        <v>0</v>
      </c>
      <c r="I67" s="46">
        <v>0</v>
      </c>
      <c r="J67" s="46">
        <v>0</v>
      </c>
      <c r="K67" s="138"/>
      <c r="L67" s="138"/>
    </row>
    <row r="68" spans="1:12" ht="30" customHeight="1" x14ac:dyDescent="0.25">
      <c r="A68" s="138"/>
      <c r="B68" s="138"/>
      <c r="C68" s="138"/>
      <c r="D68" s="138"/>
      <c r="E68" s="144"/>
      <c r="F68" s="144"/>
      <c r="G68" s="61" t="s">
        <v>19</v>
      </c>
      <c r="H68" s="46">
        <v>0</v>
      </c>
      <c r="I68" s="46">
        <v>0</v>
      </c>
      <c r="J68" s="46">
        <v>0</v>
      </c>
      <c r="K68" s="138"/>
      <c r="L68" s="138"/>
    </row>
    <row r="69" spans="1:12" ht="22.5" customHeight="1" x14ac:dyDescent="0.25">
      <c r="A69" s="138"/>
      <c r="B69" s="138"/>
      <c r="C69" s="138"/>
      <c r="D69" s="138"/>
      <c r="E69" s="144"/>
      <c r="F69" s="144"/>
      <c r="G69" s="61" t="s">
        <v>13</v>
      </c>
      <c r="H69" s="46">
        <v>0</v>
      </c>
      <c r="I69" s="46">
        <v>0</v>
      </c>
      <c r="J69" s="46">
        <v>0</v>
      </c>
      <c r="K69" s="138"/>
      <c r="L69" s="138"/>
    </row>
    <row r="70" spans="1:12" ht="60.75" customHeight="1" x14ac:dyDescent="0.25">
      <c r="A70" s="138"/>
      <c r="B70" s="138"/>
      <c r="C70" s="138"/>
      <c r="D70" s="138"/>
      <c r="E70" s="144"/>
      <c r="F70" s="144"/>
      <c r="G70" s="61" t="s">
        <v>52</v>
      </c>
      <c r="H70" s="46">
        <v>0</v>
      </c>
      <c r="I70" s="46">
        <v>0</v>
      </c>
      <c r="J70" s="46">
        <v>0</v>
      </c>
      <c r="K70" s="138"/>
      <c r="L70" s="138"/>
    </row>
    <row r="71" spans="1:12" ht="22.5" customHeight="1" x14ac:dyDescent="0.25">
      <c r="A71" s="138"/>
      <c r="B71" s="138"/>
      <c r="C71" s="138"/>
      <c r="D71" s="138"/>
      <c r="E71" s="144"/>
      <c r="F71" s="144"/>
      <c r="G71" s="61" t="s">
        <v>53</v>
      </c>
      <c r="H71" s="46">
        <v>0</v>
      </c>
      <c r="I71" s="46">
        <v>0</v>
      </c>
      <c r="J71" s="46">
        <v>0</v>
      </c>
      <c r="K71" s="138"/>
      <c r="L71" s="138"/>
    </row>
    <row r="72" spans="1:12" ht="22.5" customHeight="1" x14ac:dyDescent="0.25">
      <c r="A72" s="139"/>
      <c r="B72" s="139"/>
      <c r="C72" s="139"/>
      <c r="D72" s="139"/>
      <c r="E72" s="145"/>
      <c r="F72" s="145"/>
      <c r="G72" s="61" t="s">
        <v>16</v>
      </c>
      <c r="H72" s="46">
        <v>0</v>
      </c>
      <c r="I72" s="46">
        <v>4000</v>
      </c>
      <c r="J72" s="46">
        <v>15000</v>
      </c>
      <c r="K72" s="139"/>
      <c r="L72" s="139"/>
    </row>
    <row r="73" spans="1:12" ht="22.5" customHeight="1" x14ac:dyDescent="0.25">
      <c r="A73" s="137">
        <v>10</v>
      </c>
      <c r="B73" s="137" t="s">
        <v>70</v>
      </c>
      <c r="C73" s="137"/>
      <c r="D73" s="137" t="s">
        <v>187</v>
      </c>
      <c r="E73" s="143">
        <v>25000</v>
      </c>
      <c r="F73" s="143">
        <v>25000</v>
      </c>
      <c r="G73" s="40" t="s">
        <v>10</v>
      </c>
      <c r="H73" s="44">
        <f t="shared" ref="H73:J73" si="11">H74+H75+H76+H77+H78+H79</f>
        <v>25000</v>
      </c>
      <c r="I73" s="44">
        <f t="shared" si="11"/>
        <v>0</v>
      </c>
      <c r="J73" s="44">
        <f t="shared" si="11"/>
        <v>0</v>
      </c>
      <c r="K73" s="137" t="s">
        <v>50</v>
      </c>
      <c r="L73" s="140" t="s">
        <v>51</v>
      </c>
    </row>
    <row r="74" spans="1:12" ht="22.5" customHeight="1" x14ac:dyDescent="0.25">
      <c r="A74" s="138"/>
      <c r="B74" s="138"/>
      <c r="C74" s="138"/>
      <c r="D74" s="138"/>
      <c r="E74" s="144"/>
      <c r="F74" s="144"/>
      <c r="G74" s="40" t="s">
        <v>11</v>
      </c>
      <c r="H74" s="46">
        <v>0</v>
      </c>
      <c r="I74" s="46">
        <v>0</v>
      </c>
      <c r="J74" s="46">
        <v>0</v>
      </c>
      <c r="K74" s="138"/>
      <c r="L74" s="141"/>
    </row>
    <row r="75" spans="1:12" ht="45" customHeight="1" x14ac:dyDescent="0.25">
      <c r="A75" s="138"/>
      <c r="B75" s="138"/>
      <c r="C75" s="138"/>
      <c r="D75" s="138"/>
      <c r="E75" s="144"/>
      <c r="F75" s="144"/>
      <c r="G75" s="40" t="s">
        <v>19</v>
      </c>
      <c r="H75" s="46">
        <v>0</v>
      </c>
      <c r="I75" s="46">
        <v>0</v>
      </c>
      <c r="J75" s="46">
        <v>0</v>
      </c>
      <c r="K75" s="138"/>
      <c r="L75" s="141"/>
    </row>
    <row r="76" spans="1:12" ht="22.5" customHeight="1" x14ac:dyDescent="0.25">
      <c r="A76" s="138"/>
      <c r="B76" s="138"/>
      <c r="C76" s="138"/>
      <c r="D76" s="138"/>
      <c r="E76" s="144"/>
      <c r="F76" s="144"/>
      <c r="G76" s="40" t="s">
        <v>13</v>
      </c>
      <c r="H76" s="46">
        <v>0</v>
      </c>
      <c r="I76" s="46">
        <v>0</v>
      </c>
      <c r="J76" s="46">
        <v>0</v>
      </c>
      <c r="K76" s="138"/>
      <c r="L76" s="141"/>
    </row>
    <row r="77" spans="1:12" ht="62.25" customHeight="1" x14ac:dyDescent="0.25">
      <c r="A77" s="138"/>
      <c r="B77" s="138"/>
      <c r="C77" s="138"/>
      <c r="D77" s="138"/>
      <c r="E77" s="144"/>
      <c r="F77" s="144"/>
      <c r="G77" s="40" t="s">
        <v>52</v>
      </c>
      <c r="H77" s="46">
        <v>0</v>
      </c>
      <c r="I77" s="46">
        <v>0</v>
      </c>
      <c r="J77" s="46">
        <v>0</v>
      </c>
      <c r="K77" s="138"/>
      <c r="L77" s="141"/>
    </row>
    <row r="78" spans="1:12" ht="22.5" customHeight="1" x14ac:dyDescent="0.25">
      <c r="A78" s="138"/>
      <c r="B78" s="138"/>
      <c r="C78" s="138"/>
      <c r="D78" s="138"/>
      <c r="E78" s="144"/>
      <c r="F78" s="144"/>
      <c r="G78" s="40" t="s">
        <v>53</v>
      </c>
      <c r="H78" s="46">
        <v>0</v>
      </c>
      <c r="I78" s="46">
        <v>0</v>
      </c>
      <c r="J78" s="46">
        <v>0</v>
      </c>
      <c r="K78" s="138"/>
      <c r="L78" s="141"/>
    </row>
    <row r="79" spans="1:12" ht="22.5" customHeight="1" x14ac:dyDescent="0.25">
      <c r="A79" s="139"/>
      <c r="B79" s="139"/>
      <c r="C79" s="139"/>
      <c r="D79" s="139"/>
      <c r="E79" s="145"/>
      <c r="F79" s="145"/>
      <c r="G79" s="40" t="s">
        <v>16</v>
      </c>
      <c r="H79" s="46">
        <f>4000+21000</f>
        <v>25000</v>
      </c>
      <c r="I79" s="46">
        <v>0</v>
      </c>
      <c r="J79" s="46">
        <v>0</v>
      </c>
      <c r="K79" s="139"/>
      <c r="L79" s="142"/>
    </row>
    <row r="80" spans="1:12" ht="22.5" customHeight="1" x14ac:dyDescent="0.25">
      <c r="A80" s="146"/>
      <c r="B80" s="137" t="s">
        <v>185</v>
      </c>
      <c r="C80" s="137" t="s">
        <v>186</v>
      </c>
      <c r="D80" s="137" t="s">
        <v>190</v>
      </c>
      <c r="E80" s="143">
        <v>30000</v>
      </c>
      <c r="F80" s="143">
        <v>30000</v>
      </c>
      <c r="G80" s="73" t="s">
        <v>10</v>
      </c>
      <c r="H80" s="45">
        <f t="shared" ref="H80:J80" si="12">H81+H82+H83+H84+H85+H86</f>
        <v>4000</v>
      </c>
      <c r="I80" s="45">
        <f t="shared" si="12"/>
        <v>26000</v>
      </c>
      <c r="J80" s="45">
        <f t="shared" si="12"/>
        <v>0</v>
      </c>
      <c r="K80" s="137" t="s">
        <v>55</v>
      </c>
      <c r="L80" s="140" t="s">
        <v>51</v>
      </c>
    </row>
    <row r="81" spans="1:12" ht="22.5" customHeight="1" x14ac:dyDescent="0.25">
      <c r="A81" s="146"/>
      <c r="B81" s="138"/>
      <c r="C81" s="138"/>
      <c r="D81" s="138"/>
      <c r="E81" s="144"/>
      <c r="F81" s="144"/>
      <c r="G81" s="73" t="s">
        <v>11</v>
      </c>
      <c r="H81" s="46">
        <v>0</v>
      </c>
      <c r="I81" s="46">
        <v>0</v>
      </c>
      <c r="J81" s="46">
        <v>0</v>
      </c>
      <c r="K81" s="138"/>
      <c r="L81" s="141"/>
    </row>
    <row r="82" spans="1:12" ht="22.5" customHeight="1" x14ac:dyDescent="0.25">
      <c r="A82" s="146"/>
      <c r="B82" s="138"/>
      <c r="C82" s="138"/>
      <c r="D82" s="138"/>
      <c r="E82" s="144"/>
      <c r="F82" s="144"/>
      <c r="G82" s="73" t="s">
        <v>19</v>
      </c>
      <c r="H82" s="46">
        <v>0</v>
      </c>
      <c r="I82" s="46">
        <v>0</v>
      </c>
      <c r="J82" s="46">
        <v>0</v>
      </c>
      <c r="K82" s="138"/>
      <c r="L82" s="141"/>
    </row>
    <row r="83" spans="1:12" ht="22.5" customHeight="1" x14ac:dyDescent="0.25">
      <c r="A83" s="146"/>
      <c r="B83" s="138"/>
      <c r="C83" s="138"/>
      <c r="D83" s="138"/>
      <c r="E83" s="144"/>
      <c r="F83" s="144"/>
      <c r="G83" s="73" t="s">
        <v>13</v>
      </c>
      <c r="H83" s="46">
        <v>0</v>
      </c>
      <c r="I83" s="46">
        <v>0</v>
      </c>
      <c r="J83" s="46">
        <v>0</v>
      </c>
      <c r="K83" s="138"/>
      <c r="L83" s="141"/>
    </row>
    <row r="84" spans="1:12" ht="22.5" customHeight="1" x14ac:dyDescent="0.25">
      <c r="A84" s="146"/>
      <c r="B84" s="138"/>
      <c r="C84" s="138"/>
      <c r="D84" s="138"/>
      <c r="E84" s="144"/>
      <c r="F84" s="144"/>
      <c r="G84" s="73" t="s">
        <v>52</v>
      </c>
      <c r="H84" s="46">
        <v>0</v>
      </c>
      <c r="I84" s="46">
        <v>0</v>
      </c>
      <c r="J84" s="46">
        <v>0</v>
      </c>
      <c r="K84" s="138"/>
      <c r="L84" s="141"/>
    </row>
    <row r="85" spans="1:12" ht="22.5" customHeight="1" x14ac:dyDescent="0.25">
      <c r="A85" s="146"/>
      <c r="B85" s="138"/>
      <c r="C85" s="138"/>
      <c r="D85" s="138"/>
      <c r="E85" s="144"/>
      <c r="F85" s="144"/>
      <c r="G85" s="73" t="s">
        <v>53</v>
      </c>
      <c r="H85" s="46">
        <v>0</v>
      </c>
      <c r="I85" s="46">
        <v>0</v>
      </c>
      <c r="J85" s="46">
        <v>0</v>
      </c>
      <c r="K85" s="138"/>
      <c r="L85" s="141"/>
    </row>
    <row r="86" spans="1:12" ht="22.5" customHeight="1" x14ac:dyDescent="0.25">
      <c r="A86" s="146"/>
      <c r="B86" s="139"/>
      <c r="C86" s="139"/>
      <c r="D86" s="139"/>
      <c r="E86" s="145"/>
      <c r="F86" s="145"/>
      <c r="G86" s="73" t="s">
        <v>16</v>
      </c>
      <c r="H86" s="46">
        <v>4000</v>
      </c>
      <c r="I86" s="46">
        <v>26000</v>
      </c>
      <c r="J86" s="46">
        <v>0</v>
      </c>
      <c r="K86" s="139"/>
      <c r="L86" s="142"/>
    </row>
    <row r="87" spans="1:12" ht="22.5" customHeight="1" x14ac:dyDescent="0.25">
      <c r="A87" s="137"/>
      <c r="B87" s="137" t="s">
        <v>88</v>
      </c>
      <c r="C87" s="137" t="s">
        <v>188</v>
      </c>
      <c r="D87" s="137" t="s">
        <v>189</v>
      </c>
      <c r="E87" s="143">
        <v>31500</v>
      </c>
      <c r="F87" s="143">
        <v>1500</v>
      </c>
      <c r="G87" s="73" t="s">
        <v>10</v>
      </c>
      <c r="H87" s="45">
        <f t="shared" ref="H87:J87" si="13">H88+H89+H90+H91+H92+H93</f>
        <v>0</v>
      </c>
      <c r="I87" s="45">
        <f t="shared" si="13"/>
        <v>0</v>
      </c>
      <c r="J87" s="45">
        <f t="shared" si="13"/>
        <v>1500</v>
      </c>
      <c r="K87" s="146" t="s">
        <v>55</v>
      </c>
      <c r="L87" s="140" t="s">
        <v>51</v>
      </c>
    </row>
    <row r="88" spans="1:12" ht="22.5" customHeight="1" x14ac:dyDescent="0.25">
      <c r="A88" s="138"/>
      <c r="B88" s="138"/>
      <c r="C88" s="138"/>
      <c r="D88" s="138"/>
      <c r="E88" s="144"/>
      <c r="F88" s="144"/>
      <c r="G88" s="73" t="s">
        <v>11</v>
      </c>
      <c r="H88" s="46">
        <v>0</v>
      </c>
      <c r="I88" s="46">
        <v>0</v>
      </c>
      <c r="J88" s="46">
        <v>0</v>
      </c>
      <c r="K88" s="146"/>
      <c r="L88" s="141"/>
    </row>
    <row r="89" spans="1:12" ht="22.5" customHeight="1" x14ac:dyDescent="0.25">
      <c r="A89" s="138"/>
      <c r="B89" s="138"/>
      <c r="C89" s="138"/>
      <c r="D89" s="138"/>
      <c r="E89" s="144"/>
      <c r="F89" s="144"/>
      <c r="G89" s="73" t="s">
        <v>19</v>
      </c>
      <c r="H89" s="46">
        <v>0</v>
      </c>
      <c r="I89" s="46">
        <v>0</v>
      </c>
      <c r="J89" s="46">
        <v>0</v>
      </c>
      <c r="K89" s="146"/>
      <c r="L89" s="141"/>
    </row>
    <row r="90" spans="1:12" ht="22.5" customHeight="1" x14ac:dyDescent="0.25">
      <c r="A90" s="138"/>
      <c r="B90" s="138"/>
      <c r="C90" s="138"/>
      <c r="D90" s="138"/>
      <c r="E90" s="144"/>
      <c r="F90" s="144"/>
      <c r="G90" s="73" t="s">
        <v>13</v>
      </c>
      <c r="H90" s="46">
        <v>0</v>
      </c>
      <c r="I90" s="46">
        <v>0</v>
      </c>
      <c r="J90" s="46">
        <v>0</v>
      </c>
      <c r="K90" s="146"/>
      <c r="L90" s="141"/>
    </row>
    <row r="91" spans="1:12" ht="22.5" customHeight="1" x14ac:dyDescent="0.25">
      <c r="A91" s="138"/>
      <c r="B91" s="138"/>
      <c r="C91" s="138"/>
      <c r="D91" s="138"/>
      <c r="E91" s="144"/>
      <c r="F91" s="144"/>
      <c r="G91" s="73" t="s">
        <v>52</v>
      </c>
      <c r="H91" s="46">
        <v>0</v>
      </c>
      <c r="I91" s="46">
        <v>0</v>
      </c>
      <c r="J91" s="46">
        <v>0</v>
      </c>
      <c r="K91" s="146"/>
      <c r="L91" s="141"/>
    </row>
    <row r="92" spans="1:12" ht="22.5" customHeight="1" x14ac:dyDescent="0.25">
      <c r="A92" s="138"/>
      <c r="B92" s="138"/>
      <c r="C92" s="138"/>
      <c r="D92" s="138"/>
      <c r="E92" s="144"/>
      <c r="F92" s="144"/>
      <c r="G92" s="73" t="s">
        <v>53</v>
      </c>
      <c r="H92" s="46">
        <v>0</v>
      </c>
      <c r="I92" s="46">
        <v>0</v>
      </c>
      <c r="J92" s="46">
        <v>0</v>
      </c>
      <c r="K92" s="146"/>
      <c r="L92" s="141"/>
    </row>
    <row r="93" spans="1:12" ht="22.5" customHeight="1" x14ac:dyDescent="0.25">
      <c r="A93" s="139"/>
      <c r="B93" s="139"/>
      <c r="C93" s="139"/>
      <c r="D93" s="139"/>
      <c r="E93" s="145"/>
      <c r="F93" s="145"/>
      <c r="G93" s="73" t="s">
        <v>16</v>
      </c>
      <c r="H93" s="46">
        <v>0</v>
      </c>
      <c r="I93" s="46">
        <v>0</v>
      </c>
      <c r="J93" s="46">
        <v>1500</v>
      </c>
      <c r="K93" s="146"/>
      <c r="L93" s="142"/>
    </row>
    <row r="94" spans="1:12" ht="22.5" customHeight="1" x14ac:dyDescent="0.25">
      <c r="A94" s="146"/>
      <c r="B94" s="137" t="s">
        <v>183</v>
      </c>
      <c r="C94" s="137" t="s">
        <v>57</v>
      </c>
      <c r="D94" s="137" t="s">
        <v>184</v>
      </c>
      <c r="E94" s="143">
        <v>51000</v>
      </c>
      <c r="F94" s="143">
        <v>51000</v>
      </c>
      <c r="G94" s="73" t="s">
        <v>10</v>
      </c>
      <c r="H94" s="45">
        <f t="shared" ref="H94:J94" si="14">H95+H96+H97+H98+H99+H100</f>
        <v>10000</v>
      </c>
      <c r="I94" s="45">
        <f t="shared" si="14"/>
        <v>41000</v>
      </c>
      <c r="J94" s="45">
        <f t="shared" si="14"/>
        <v>0</v>
      </c>
      <c r="K94" s="146" t="s">
        <v>55</v>
      </c>
      <c r="L94" s="140" t="s">
        <v>51</v>
      </c>
    </row>
    <row r="95" spans="1:12" ht="22.5" customHeight="1" x14ac:dyDescent="0.25">
      <c r="A95" s="146"/>
      <c r="B95" s="138"/>
      <c r="C95" s="138"/>
      <c r="D95" s="138"/>
      <c r="E95" s="144"/>
      <c r="F95" s="144"/>
      <c r="G95" s="73" t="s">
        <v>11</v>
      </c>
      <c r="H95" s="46">
        <v>0</v>
      </c>
      <c r="I95" s="46">
        <v>0</v>
      </c>
      <c r="J95" s="46">
        <v>0</v>
      </c>
      <c r="K95" s="146"/>
      <c r="L95" s="141"/>
    </row>
    <row r="96" spans="1:12" ht="22.5" customHeight="1" x14ac:dyDescent="0.25">
      <c r="A96" s="146"/>
      <c r="B96" s="138"/>
      <c r="C96" s="138"/>
      <c r="D96" s="138"/>
      <c r="E96" s="144"/>
      <c r="F96" s="144"/>
      <c r="G96" s="73" t="s">
        <v>19</v>
      </c>
      <c r="H96" s="46">
        <v>0</v>
      </c>
      <c r="I96" s="46">
        <v>0</v>
      </c>
      <c r="J96" s="46">
        <v>0</v>
      </c>
      <c r="K96" s="146"/>
      <c r="L96" s="141"/>
    </row>
    <row r="97" spans="1:12" ht="22.5" customHeight="1" x14ac:dyDescent="0.25">
      <c r="A97" s="146"/>
      <c r="B97" s="138"/>
      <c r="C97" s="138"/>
      <c r="D97" s="138"/>
      <c r="E97" s="144"/>
      <c r="F97" s="144"/>
      <c r="G97" s="73" t="s">
        <v>13</v>
      </c>
      <c r="H97" s="46">
        <v>0</v>
      </c>
      <c r="I97" s="46">
        <v>0</v>
      </c>
      <c r="J97" s="46">
        <v>0</v>
      </c>
      <c r="K97" s="146"/>
      <c r="L97" s="141"/>
    </row>
    <row r="98" spans="1:12" ht="22.5" customHeight="1" x14ac:dyDescent="0.25">
      <c r="A98" s="146"/>
      <c r="B98" s="138"/>
      <c r="C98" s="138"/>
      <c r="D98" s="138"/>
      <c r="E98" s="144"/>
      <c r="F98" s="144"/>
      <c r="G98" s="73" t="s">
        <v>52</v>
      </c>
      <c r="H98" s="46">
        <v>0</v>
      </c>
      <c r="I98" s="46">
        <v>0</v>
      </c>
      <c r="J98" s="46">
        <v>0</v>
      </c>
      <c r="K98" s="146"/>
      <c r="L98" s="141"/>
    </row>
    <row r="99" spans="1:12" ht="22.5" customHeight="1" x14ac:dyDescent="0.25">
      <c r="A99" s="146"/>
      <c r="B99" s="138"/>
      <c r="C99" s="138"/>
      <c r="D99" s="138"/>
      <c r="E99" s="144"/>
      <c r="F99" s="144"/>
      <c r="G99" s="73" t="s">
        <v>53</v>
      </c>
      <c r="H99" s="46">
        <v>0</v>
      </c>
      <c r="I99" s="46">
        <v>0</v>
      </c>
      <c r="J99" s="46">
        <v>0</v>
      </c>
      <c r="K99" s="146"/>
      <c r="L99" s="141"/>
    </row>
    <row r="100" spans="1:12" ht="22.5" customHeight="1" x14ac:dyDescent="0.25">
      <c r="A100" s="146"/>
      <c r="B100" s="139"/>
      <c r="C100" s="139"/>
      <c r="D100" s="139"/>
      <c r="E100" s="145"/>
      <c r="F100" s="145"/>
      <c r="G100" s="73" t="s">
        <v>16</v>
      </c>
      <c r="H100" s="46">
        <v>10000</v>
      </c>
      <c r="I100" s="46">
        <v>41000</v>
      </c>
      <c r="J100" s="46">
        <v>0</v>
      </c>
      <c r="K100" s="146"/>
      <c r="L100" s="142"/>
    </row>
    <row r="101" spans="1:12" ht="22.5" customHeight="1" x14ac:dyDescent="0.25">
      <c r="A101" s="137">
        <v>11</v>
      </c>
      <c r="B101" s="137" t="s">
        <v>71</v>
      </c>
      <c r="C101" s="137"/>
      <c r="D101" s="137" t="s">
        <v>182</v>
      </c>
      <c r="E101" s="143">
        <v>3000</v>
      </c>
      <c r="F101" s="143">
        <v>3000</v>
      </c>
      <c r="G101" s="40" t="s">
        <v>10</v>
      </c>
      <c r="H101" s="44">
        <f t="shared" ref="H101:J101" si="15">H102+H103+H104+H105+H106+H107</f>
        <v>0</v>
      </c>
      <c r="I101" s="44">
        <f t="shared" si="15"/>
        <v>0</v>
      </c>
      <c r="J101" s="44">
        <f t="shared" si="15"/>
        <v>3000</v>
      </c>
      <c r="K101" s="137" t="s">
        <v>50</v>
      </c>
      <c r="L101" s="140" t="s">
        <v>51</v>
      </c>
    </row>
    <row r="102" spans="1:12" ht="22.5" customHeight="1" x14ac:dyDescent="0.25">
      <c r="A102" s="138"/>
      <c r="B102" s="138"/>
      <c r="C102" s="138"/>
      <c r="D102" s="138"/>
      <c r="E102" s="144"/>
      <c r="F102" s="144"/>
      <c r="G102" s="40" t="s">
        <v>11</v>
      </c>
      <c r="H102" s="46">
        <v>0</v>
      </c>
      <c r="I102" s="46">
        <v>0</v>
      </c>
      <c r="J102" s="46">
        <v>0</v>
      </c>
      <c r="K102" s="138"/>
      <c r="L102" s="141"/>
    </row>
    <row r="103" spans="1:12" ht="39" customHeight="1" x14ac:dyDescent="0.25">
      <c r="A103" s="138"/>
      <c r="B103" s="138"/>
      <c r="C103" s="138"/>
      <c r="D103" s="138"/>
      <c r="E103" s="144"/>
      <c r="F103" s="144"/>
      <c r="G103" s="40" t="s">
        <v>19</v>
      </c>
      <c r="H103" s="46">
        <v>0</v>
      </c>
      <c r="I103" s="46">
        <v>0</v>
      </c>
      <c r="J103" s="46">
        <v>0</v>
      </c>
      <c r="K103" s="138"/>
      <c r="L103" s="141"/>
    </row>
    <row r="104" spans="1:12" ht="22.5" customHeight="1" x14ac:dyDescent="0.25">
      <c r="A104" s="138"/>
      <c r="B104" s="138"/>
      <c r="C104" s="138"/>
      <c r="D104" s="138"/>
      <c r="E104" s="144"/>
      <c r="F104" s="144"/>
      <c r="G104" s="40" t="s">
        <v>13</v>
      </c>
      <c r="H104" s="46">
        <v>0</v>
      </c>
      <c r="I104" s="46">
        <v>0</v>
      </c>
      <c r="J104" s="46">
        <v>0</v>
      </c>
      <c r="K104" s="138"/>
      <c r="L104" s="141"/>
    </row>
    <row r="105" spans="1:12" ht="60.75" customHeight="1" x14ac:dyDescent="0.25">
      <c r="A105" s="138"/>
      <c r="B105" s="138"/>
      <c r="C105" s="138"/>
      <c r="D105" s="138"/>
      <c r="E105" s="144"/>
      <c r="F105" s="144"/>
      <c r="G105" s="40" t="s">
        <v>52</v>
      </c>
      <c r="H105" s="46">
        <v>0</v>
      </c>
      <c r="I105" s="46">
        <v>0</v>
      </c>
      <c r="J105" s="46">
        <v>0</v>
      </c>
      <c r="K105" s="138"/>
      <c r="L105" s="141"/>
    </row>
    <row r="106" spans="1:12" ht="22.5" customHeight="1" x14ac:dyDescent="0.25">
      <c r="A106" s="138"/>
      <c r="B106" s="138"/>
      <c r="C106" s="138"/>
      <c r="D106" s="138"/>
      <c r="E106" s="144"/>
      <c r="F106" s="144"/>
      <c r="G106" s="40" t="s">
        <v>53</v>
      </c>
      <c r="H106" s="46">
        <v>0</v>
      </c>
      <c r="I106" s="46">
        <v>0</v>
      </c>
      <c r="J106" s="46">
        <v>0</v>
      </c>
      <c r="K106" s="138"/>
      <c r="L106" s="141"/>
    </row>
    <row r="107" spans="1:12" ht="22.5" customHeight="1" x14ac:dyDescent="0.25">
      <c r="A107" s="139"/>
      <c r="B107" s="139"/>
      <c r="C107" s="139"/>
      <c r="D107" s="139"/>
      <c r="E107" s="145"/>
      <c r="F107" s="145"/>
      <c r="G107" s="40" t="s">
        <v>16</v>
      </c>
      <c r="H107" s="46">
        <v>0</v>
      </c>
      <c r="I107" s="46">
        <v>0</v>
      </c>
      <c r="J107" s="46">
        <v>3000</v>
      </c>
      <c r="K107" s="139"/>
      <c r="L107" s="142"/>
    </row>
  </sheetData>
  <mergeCells count="122">
    <mergeCell ref="K94:K100"/>
    <mergeCell ref="K87:K93"/>
    <mergeCell ref="L80:L86"/>
    <mergeCell ref="L87:L93"/>
    <mergeCell ref="L94:L100"/>
    <mergeCell ref="K80:K86"/>
    <mergeCell ref="B80:B86"/>
    <mergeCell ref="C80:C86"/>
    <mergeCell ref="D80:D86"/>
    <mergeCell ref="E80:E86"/>
    <mergeCell ref="F80:F86"/>
    <mergeCell ref="B87:B93"/>
    <mergeCell ref="C87:C93"/>
    <mergeCell ref="D87:D93"/>
    <mergeCell ref="E87:E93"/>
    <mergeCell ref="F87:F93"/>
    <mergeCell ref="C3:J4"/>
    <mergeCell ref="A6:A8"/>
    <mergeCell ref="B6:B8"/>
    <mergeCell ref="C6:C8"/>
    <mergeCell ref="D6:D8"/>
    <mergeCell ref="E6:E8"/>
    <mergeCell ref="F6:F8"/>
    <mergeCell ref="G6:G8"/>
    <mergeCell ref="H6:J6"/>
    <mergeCell ref="K6:K8"/>
    <mergeCell ref="L6:L8"/>
    <mergeCell ref="A17:A23"/>
    <mergeCell ref="B17:B23"/>
    <mergeCell ref="C17:C23"/>
    <mergeCell ref="D17:D23"/>
    <mergeCell ref="E17:E23"/>
    <mergeCell ref="F17:F23"/>
    <mergeCell ref="K17:K23"/>
    <mergeCell ref="L17:L23"/>
    <mergeCell ref="H7:H8"/>
    <mergeCell ref="I7:I8"/>
    <mergeCell ref="J7:J8"/>
    <mergeCell ref="A10:A16"/>
    <mergeCell ref="B10:F16"/>
    <mergeCell ref="K10:K16"/>
    <mergeCell ref="L10:L16"/>
    <mergeCell ref="K24:K30"/>
    <mergeCell ref="L24:L30"/>
    <mergeCell ref="K31:K37"/>
    <mergeCell ref="L31:L37"/>
    <mergeCell ref="A31:A37"/>
    <mergeCell ref="B31:B37"/>
    <mergeCell ref="C31:C37"/>
    <mergeCell ref="D31:D37"/>
    <mergeCell ref="E31:E37"/>
    <mergeCell ref="F31:F37"/>
    <mergeCell ref="A24:A30"/>
    <mergeCell ref="B24:B30"/>
    <mergeCell ref="C24:C30"/>
    <mergeCell ref="D24:D30"/>
    <mergeCell ref="E24:E30"/>
    <mergeCell ref="F24:F30"/>
    <mergeCell ref="K38:K44"/>
    <mergeCell ref="L38:L44"/>
    <mergeCell ref="A45:A51"/>
    <mergeCell ref="B45:B51"/>
    <mergeCell ref="C45:C51"/>
    <mergeCell ref="D45:D51"/>
    <mergeCell ref="E45:E51"/>
    <mergeCell ref="F45:F51"/>
    <mergeCell ref="K45:K51"/>
    <mergeCell ref="L45:L51"/>
    <mergeCell ref="A38:A44"/>
    <mergeCell ref="B38:B44"/>
    <mergeCell ref="C38:C44"/>
    <mergeCell ref="D38:D44"/>
    <mergeCell ref="E38:E44"/>
    <mergeCell ref="F38:F44"/>
    <mergeCell ref="K52:K58"/>
    <mergeCell ref="L52:L58"/>
    <mergeCell ref="A52:A58"/>
    <mergeCell ref="B52:B58"/>
    <mergeCell ref="C52:C58"/>
    <mergeCell ref="D52:D58"/>
    <mergeCell ref="E52:E58"/>
    <mergeCell ref="F52:F58"/>
    <mergeCell ref="K59:K65"/>
    <mergeCell ref="L59:L65"/>
    <mergeCell ref="B66:B72"/>
    <mergeCell ref="C66:C72"/>
    <mergeCell ref="D66:D72"/>
    <mergeCell ref="E66:E72"/>
    <mergeCell ref="F66:F72"/>
    <mergeCell ref="K66:K72"/>
    <mergeCell ref="L66:L72"/>
    <mergeCell ref="A59:A65"/>
    <mergeCell ref="B59:B65"/>
    <mergeCell ref="C59:C65"/>
    <mergeCell ref="D59:D65"/>
    <mergeCell ref="E59:E65"/>
    <mergeCell ref="F59:F65"/>
    <mergeCell ref="A66:A72"/>
    <mergeCell ref="K73:K79"/>
    <mergeCell ref="L73:L79"/>
    <mergeCell ref="A101:A107"/>
    <mergeCell ref="B101:B107"/>
    <mergeCell ref="C101:C107"/>
    <mergeCell ref="D101:D107"/>
    <mergeCell ref="E101:E107"/>
    <mergeCell ref="F101:F107"/>
    <mergeCell ref="K101:K107"/>
    <mergeCell ref="L101:L107"/>
    <mergeCell ref="A73:A79"/>
    <mergeCell ref="B73:B79"/>
    <mergeCell ref="C73:C79"/>
    <mergeCell ref="D73:D79"/>
    <mergeCell ref="E73:E79"/>
    <mergeCell ref="F73:F79"/>
    <mergeCell ref="B94:B100"/>
    <mergeCell ref="C94:C100"/>
    <mergeCell ref="D94:D100"/>
    <mergeCell ref="E94:E100"/>
    <mergeCell ref="F94:F100"/>
    <mergeCell ref="A94:A100"/>
    <mergeCell ref="A80:A86"/>
    <mergeCell ref="A87:A93"/>
  </mergeCells>
  <pageMargins left="0.59055118110236227" right="0.19685039370078741" top="0.74803149606299213" bottom="0.74803149606299213" header="0.31496062992125984" footer="0.31496062992125984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8"/>
  <sheetViews>
    <sheetView topLeftCell="A3" zoomScaleNormal="100" workbookViewId="0">
      <selection activeCell="E31" sqref="E31:E37"/>
    </sheetView>
  </sheetViews>
  <sheetFormatPr defaultRowHeight="15" x14ac:dyDescent="0.25"/>
  <cols>
    <col min="1" max="1" width="7.42578125" customWidth="1"/>
    <col min="2" max="2" width="32.28515625" customWidth="1"/>
    <col min="3" max="3" width="12.7109375" customWidth="1"/>
    <col min="4" max="4" width="13.28515625" customWidth="1"/>
    <col min="5" max="5" width="16.7109375" customWidth="1"/>
    <col min="6" max="6" width="18.140625" customWidth="1"/>
    <col min="7" max="7" width="29.28515625" customWidth="1"/>
    <col min="8" max="8" width="19" customWidth="1"/>
  </cols>
  <sheetData>
    <row r="1" spans="1:7" x14ac:dyDescent="0.25">
      <c r="G1" s="38" t="s">
        <v>73</v>
      </c>
    </row>
    <row r="3" spans="1:7" ht="16.5" customHeight="1" x14ac:dyDescent="0.25">
      <c r="B3" s="164" t="s">
        <v>74</v>
      </c>
      <c r="C3" s="164"/>
      <c r="D3" s="164"/>
      <c r="E3" s="164"/>
      <c r="F3" s="164"/>
      <c r="G3" s="164"/>
    </row>
    <row r="4" spans="1:7" ht="16.5" customHeight="1" x14ac:dyDescent="0.25">
      <c r="B4" s="164"/>
      <c r="C4" s="164"/>
      <c r="D4" s="164"/>
      <c r="E4" s="164"/>
      <c r="F4" s="164"/>
      <c r="G4" s="164"/>
    </row>
    <row r="5" spans="1:7" x14ac:dyDescent="0.25">
      <c r="G5" s="39"/>
    </row>
    <row r="6" spans="1:7" ht="15" customHeight="1" x14ac:dyDescent="0.25">
      <c r="A6" s="137" t="s">
        <v>35</v>
      </c>
      <c r="B6" s="137" t="s">
        <v>75</v>
      </c>
      <c r="C6" s="137" t="s">
        <v>76</v>
      </c>
      <c r="D6" s="137" t="s">
        <v>77</v>
      </c>
      <c r="E6" s="137" t="s">
        <v>78</v>
      </c>
      <c r="F6" s="137" t="s">
        <v>79</v>
      </c>
      <c r="G6" s="137" t="s">
        <v>80</v>
      </c>
    </row>
    <row r="7" spans="1:7" x14ac:dyDescent="0.25">
      <c r="A7" s="138"/>
      <c r="B7" s="138"/>
      <c r="C7" s="138"/>
      <c r="D7" s="138"/>
      <c r="E7" s="138"/>
      <c r="F7" s="138"/>
      <c r="G7" s="138"/>
    </row>
    <row r="8" spans="1:7" ht="66" customHeight="1" x14ac:dyDescent="0.25">
      <c r="A8" s="139"/>
      <c r="B8" s="139"/>
      <c r="C8" s="139"/>
      <c r="D8" s="139"/>
      <c r="E8" s="139"/>
      <c r="F8" s="139"/>
      <c r="G8" s="139"/>
    </row>
    <row r="9" spans="1:7" ht="22.5" customHeight="1" x14ac:dyDescent="0.25">
      <c r="A9" s="40">
        <v>1</v>
      </c>
      <c r="B9" s="40">
        <v>2</v>
      </c>
      <c r="C9" s="40">
        <v>3</v>
      </c>
      <c r="D9" s="40">
        <v>4</v>
      </c>
      <c r="E9" s="63">
        <v>5</v>
      </c>
      <c r="F9" s="41">
        <v>6</v>
      </c>
      <c r="G9" s="42">
        <v>7</v>
      </c>
    </row>
    <row r="10" spans="1:7" ht="22.5" customHeight="1" x14ac:dyDescent="0.25">
      <c r="A10" s="137">
        <v>1</v>
      </c>
      <c r="B10" s="137" t="s">
        <v>48</v>
      </c>
      <c r="C10" s="137" t="s">
        <v>81</v>
      </c>
      <c r="D10" s="137">
        <v>79</v>
      </c>
      <c r="E10" s="137" t="s">
        <v>163</v>
      </c>
      <c r="F10" s="137" t="s">
        <v>82</v>
      </c>
      <c r="G10" s="137" t="s">
        <v>83</v>
      </c>
    </row>
    <row r="11" spans="1:7" ht="22.5" customHeight="1" x14ac:dyDescent="0.25">
      <c r="A11" s="138"/>
      <c r="B11" s="138"/>
      <c r="C11" s="138"/>
      <c r="D11" s="138"/>
      <c r="E11" s="138"/>
      <c r="F11" s="138"/>
      <c r="G11" s="138"/>
    </row>
    <row r="12" spans="1:7" ht="22.5" customHeight="1" x14ac:dyDescent="0.25">
      <c r="A12" s="138"/>
      <c r="B12" s="138"/>
      <c r="C12" s="138"/>
      <c r="D12" s="138"/>
      <c r="E12" s="138"/>
      <c r="F12" s="138"/>
      <c r="G12" s="138"/>
    </row>
    <row r="13" spans="1:7" ht="22.5" customHeight="1" x14ac:dyDescent="0.25">
      <c r="A13" s="138"/>
      <c r="B13" s="138"/>
      <c r="C13" s="138"/>
      <c r="D13" s="138"/>
      <c r="E13" s="138"/>
      <c r="F13" s="138"/>
      <c r="G13" s="138"/>
    </row>
    <row r="14" spans="1:7" ht="22.5" customHeight="1" x14ac:dyDescent="0.25">
      <c r="A14" s="138"/>
      <c r="B14" s="138"/>
      <c r="C14" s="138"/>
      <c r="D14" s="138"/>
      <c r="E14" s="138"/>
      <c r="F14" s="138"/>
      <c r="G14" s="138"/>
    </row>
    <row r="15" spans="1:7" ht="5.25" customHeight="1" x14ac:dyDescent="0.25">
      <c r="A15" s="138"/>
      <c r="B15" s="138"/>
      <c r="C15" s="138"/>
      <c r="D15" s="138"/>
      <c r="E15" s="138"/>
      <c r="F15" s="138"/>
      <c r="G15" s="138"/>
    </row>
    <row r="16" spans="1:7" ht="22.5" hidden="1" customHeight="1" x14ac:dyDescent="0.25">
      <c r="A16" s="139"/>
      <c r="B16" s="139"/>
      <c r="C16" s="139"/>
      <c r="D16" s="139"/>
      <c r="E16" s="139"/>
      <c r="F16" s="139"/>
      <c r="G16" s="139"/>
    </row>
    <row r="17" spans="1:7" ht="22.5" customHeight="1" x14ac:dyDescent="0.25">
      <c r="A17" s="137">
        <v>2</v>
      </c>
      <c r="B17" s="137" t="s">
        <v>84</v>
      </c>
      <c r="C17" s="137" t="s">
        <v>60</v>
      </c>
      <c r="D17" s="137">
        <v>400</v>
      </c>
      <c r="E17" s="137" t="s">
        <v>164</v>
      </c>
      <c r="F17" s="137" t="s">
        <v>82</v>
      </c>
      <c r="G17" s="137" t="s">
        <v>85</v>
      </c>
    </row>
    <row r="18" spans="1:7" ht="22.5" customHeight="1" x14ac:dyDescent="0.25">
      <c r="A18" s="138"/>
      <c r="B18" s="138"/>
      <c r="C18" s="138"/>
      <c r="D18" s="138"/>
      <c r="E18" s="138"/>
      <c r="F18" s="138"/>
      <c r="G18" s="138"/>
    </row>
    <row r="19" spans="1:7" ht="22.5" customHeight="1" x14ac:dyDescent="0.25">
      <c r="A19" s="138"/>
      <c r="B19" s="138"/>
      <c r="C19" s="138"/>
      <c r="D19" s="138"/>
      <c r="E19" s="138"/>
      <c r="F19" s="138"/>
      <c r="G19" s="138"/>
    </row>
    <row r="20" spans="1:7" ht="22.5" customHeight="1" x14ac:dyDescent="0.25">
      <c r="A20" s="138"/>
      <c r="B20" s="138"/>
      <c r="C20" s="138"/>
      <c r="D20" s="138"/>
      <c r="E20" s="138"/>
      <c r="F20" s="138"/>
      <c r="G20" s="138"/>
    </row>
    <row r="21" spans="1:7" ht="15" customHeight="1" x14ac:dyDescent="0.25">
      <c r="A21" s="138"/>
      <c r="B21" s="138"/>
      <c r="C21" s="138"/>
      <c r="D21" s="138"/>
      <c r="E21" s="138"/>
      <c r="F21" s="138"/>
      <c r="G21" s="138"/>
    </row>
    <row r="22" spans="1:7" ht="22.5" hidden="1" customHeight="1" x14ac:dyDescent="0.25">
      <c r="A22" s="138"/>
      <c r="B22" s="138"/>
      <c r="C22" s="138"/>
      <c r="D22" s="138"/>
      <c r="E22" s="138"/>
      <c r="F22" s="138"/>
      <c r="G22" s="138"/>
    </row>
    <row r="23" spans="1:7" ht="22.5" hidden="1" customHeight="1" x14ac:dyDescent="0.25">
      <c r="A23" s="139"/>
      <c r="B23" s="139"/>
      <c r="C23" s="139"/>
      <c r="D23" s="139"/>
      <c r="E23" s="139"/>
      <c r="F23" s="139"/>
      <c r="G23" s="139"/>
    </row>
    <row r="24" spans="1:7" ht="22.5" customHeight="1" x14ac:dyDescent="0.25">
      <c r="A24" s="137">
        <v>3</v>
      </c>
      <c r="B24" s="137" t="s">
        <v>56</v>
      </c>
      <c r="C24" s="137" t="s">
        <v>60</v>
      </c>
      <c r="D24" s="137">
        <v>200</v>
      </c>
      <c r="E24" s="137" t="s">
        <v>123</v>
      </c>
      <c r="F24" s="137" t="s">
        <v>82</v>
      </c>
      <c r="G24" s="137" t="s">
        <v>85</v>
      </c>
    </row>
    <row r="25" spans="1:7" ht="22.5" customHeight="1" x14ac:dyDescent="0.25">
      <c r="A25" s="138"/>
      <c r="B25" s="138"/>
      <c r="C25" s="138"/>
      <c r="D25" s="138"/>
      <c r="E25" s="138"/>
      <c r="F25" s="138"/>
      <c r="G25" s="138"/>
    </row>
    <row r="26" spans="1:7" ht="22.5" customHeight="1" x14ac:dyDescent="0.25">
      <c r="A26" s="138"/>
      <c r="B26" s="138"/>
      <c r="C26" s="138"/>
      <c r="D26" s="138"/>
      <c r="E26" s="138"/>
      <c r="F26" s="138"/>
      <c r="G26" s="138"/>
    </row>
    <row r="27" spans="1:7" ht="22.5" customHeight="1" x14ac:dyDescent="0.25">
      <c r="A27" s="138"/>
      <c r="B27" s="138"/>
      <c r="C27" s="138"/>
      <c r="D27" s="138"/>
      <c r="E27" s="138"/>
      <c r="F27" s="138"/>
      <c r="G27" s="138"/>
    </row>
    <row r="28" spans="1:7" ht="22.5" customHeight="1" x14ac:dyDescent="0.25">
      <c r="A28" s="138"/>
      <c r="B28" s="138"/>
      <c r="C28" s="138"/>
      <c r="D28" s="138"/>
      <c r="E28" s="138"/>
      <c r="F28" s="138"/>
      <c r="G28" s="138"/>
    </row>
    <row r="29" spans="1:7" ht="22.5" hidden="1" customHeight="1" x14ac:dyDescent="0.25">
      <c r="A29" s="138"/>
      <c r="B29" s="138"/>
      <c r="C29" s="138"/>
      <c r="D29" s="138"/>
      <c r="E29" s="138"/>
      <c r="F29" s="138"/>
      <c r="G29" s="138"/>
    </row>
    <row r="30" spans="1:7" ht="22.5" hidden="1" customHeight="1" x14ac:dyDescent="0.25">
      <c r="A30" s="139"/>
      <c r="B30" s="139"/>
      <c r="C30" s="139"/>
      <c r="D30" s="139"/>
      <c r="E30" s="139"/>
      <c r="F30" s="139"/>
      <c r="G30" s="139"/>
    </row>
    <row r="31" spans="1:7" ht="22.5" customHeight="1" x14ac:dyDescent="0.25">
      <c r="A31" s="137">
        <v>4</v>
      </c>
      <c r="B31" s="137" t="s">
        <v>58</v>
      </c>
      <c r="C31" s="137" t="s">
        <v>60</v>
      </c>
      <c r="D31" s="137">
        <v>80</v>
      </c>
      <c r="E31" s="137" t="s">
        <v>124</v>
      </c>
      <c r="F31" s="137" t="s">
        <v>82</v>
      </c>
      <c r="G31" s="137" t="s">
        <v>85</v>
      </c>
    </row>
    <row r="32" spans="1:7" ht="22.5" customHeight="1" x14ac:dyDescent="0.25">
      <c r="A32" s="138"/>
      <c r="B32" s="138"/>
      <c r="C32" s="138"/>
      <c r="D32" s="138"/>
      <c r="E32" s="138"/>
      <c r="F32" s="138"/>
      <c r="G32" s="138"/>
    </row>
    <row r="33" spans="1:7" ht="22.5" customHeight="1" x14ac:dyDescent="0.25">
      <c r="A33" s="138"/>
      <c r="B33" s="138"/>
      <c r="C33" s="138"/>
      <c r="D33" s="138"/>
      <c r="E33" s="138"/>
      <c r="F33" s="138"/>
      <c r="G33" s="138"/>
    </row>
    <row r="34" spans="1:7" ht="22.5" customHeight="1" x14ac:dyDescent="0.25">
      <c r="A34" s="138"/>
      <c r="B34" s="138"/>
      <c r="C34" s="138"/>
      <c r="D34" s="138"/>
      <c r="E34" s="138"/>
      <c r="F34" s="138"/>
      <c r="G34" s="138"/>
    </row>
    <row r="35" spans="1:7" ht="11.25" customHeight="1" x14ac:dyDescent="0.25">
      <c r="A35" s="138"/>
      <c r="B35" s="138"/>
      <c r="C35" s="138"/>
      <c r="D35" s="138"/>
      <c r="E35" s="138"/>
      <c r="F35" s="138"/>
      <c r="G35" s="138"/>
    </row>
    <row r="36" spans="1:7" ht="22.5" hidden="1" customHeight="1" x14ac:dyDescent="0.25">
      <c r="A36" s="138"/>
      <c r="B36" s="138"/>
      <c r="C36" s="138"/>
      <c r="D36" s="138"/>
      <c r="E36" s="138"/>
      <c r="F36" s="138"/>
      <c r="G36" s="138"/>
    </row>
    <row r="37" spans="1:7" ht="22.5" hidden="1" customHeight="1" x14ac:dyDescent="0.25">
      <c r="A37" s="139"/>
      <c r="B37" s="139"/>
      <c r="C37" s="139"/>
      <c r="D37" s="139"/>
      <c r="E37" s="139"/>
      <c r="F37" s="139"/>
      <c r="G37" s="139"/>
    </row>
    <row r="38" spans="1:7" ht="22.5" customHeight="1" x14ac:dyDescent="0.25">
      <c r="A38" s="137">
        <v>5</v>
      </c>
      <c r="B38" s="137" t="s">
        <v>59</v>
      </c>
      <c r="C38" s="137" t="s">
        <v>60</v>
      </c>
      <c r="D38" s="137"/>
      <c r="E38" s="137" t="s">
        <v>166</v>
      </c>
      <c r="F38" s="137" t="s">
        <v>82</v>
      </c>
      <c r="G38" s="137" t="s">
        <v>85</v>
      </c>
    </row>
    <row r="39" spans="1:7" ht="22.5" customHeight="1" x14ac:dyDescent="0.25">
      <c r="A39" s="138"/>
      <c r="B39" s="138"/>
      <c r="C39" s="138"/>
      <c r="D39" s="138"/>
      <c r="E39" s="138"/>
      <c r="F39" s="138"/>
      <c r="G39" s="138"/>
    </row>
    <row r="40" spans="1:7" ht="22.5" customHeight="1" x14ac:dyDescent="0.25">
      <c r="A40" s="138"/>
      <c r="B40" s="138"/>
      <c r="C40" s="138"/>
      <c r="D40" s="138"/>
      <c r="E40" s="138"/>
      <c r="F40" s="138"/>
      <c r="G40" s="138"/>
    </row>
    <row r="41" spans="1:7" ht="22.5" customHeight="1" x14ac:dyDescent="0.25">
      <c r="A41" s="138"/>
      <c r="B41" s="138"/>
      <c r="C41" s="138"/>
      <c r="D41" s="138"/>
      <c r="E41" s="138"/>
      <c r="F41" s="138"/>
      <c r="G41" s="138"/>
    </row>
    <row r="42" spans="1:7" ht="12.75" customHeight="1" x14ac:dyDescent="0.25">
      <c r="A42" s="138"/>
      <c r="B42" s="138"/>
      <c r="C42" s="138"/>
      <c r="D42" s="138"/>
      <c r="E42" s="138"/>
      <c r="F42" s="138"/>
      <c r="G42" s="138"/>
    </row>
    <row r="43" spans="1:7" ht="22.5" hidden="1" customHeight="1" x14ac:dyDescent="0.25">
      <c r="A43" s="138"/>
      <c r="B43" s="138"/>
      <c r="C43" s="138"/>
      <c r="D43" s="138"/>
      <c r="E43" s="138"/>
      <c r="F43" s="138"/>
      <c r="G43" s="138"/>
    </row>
    <row r="44" spans="1:7" ht="22.5" hidden="1" customHeight="1" x14ac:dyDescent="0.25">
      <c r="A44" s="139"/>
      <c r="B44" s="139"/>
      <c r="C44" s="139"/>
      <c r="D44" s="139"/>
      <c r="E44" s="139"/>
      <c r="F44" s="139"/>
      <c r="G44" s="139"/>
    </row>
    <row r="45" spans="1:7" ht="22.5" customHeight="1" x14ac:dyDescent="0.25">
      <c r="A45" s="137">
        <v>6</v>
      </c>
      <c r="B45" s="137" t="s">
        <v>61</v>
      </c>
      <c r="C45" s="137" t="s">
        <v>60</v>
      </c>
      <c r="D45" s="137">
        <v>7000</v>
      </c>
      <c r="E45" s="137" t="s">
        <v>165</v>
      </c>
      <c r="F45" s="137" t="s">
        <v>82</v>
      </c>
      <c r="G45" s="137" t="s">
        <v>85</v>
      </c>
    </row>
    <row r="46" spans="1:7" ht="22.5" customHeight="1" x14ac:dyDescent="0.25">
      <c r="A46" s="138"/>
      <c r="B46" s="138"/>
      <c r="C46" s="138"/>
      <c r="D46" s="138"/>
      <c r="E46" s="138"/>
      <c r="F46" s="138"/>
      <c r="G46" s="138"/>
    </row>
    <row r="47" spans="1:7" ht="22.5" customHeight="1" x14ac:dyDescent="0.25">
      <c r="A47" s="138"/>
      <c r="B47" s="138"/>
      <c r="C47" s="138"/>
      <c r="D47" s="138"/>
      <c r="E47" s="138"/>
      <c r="F47" s="138"/>
      <c r="G47" s="138"/>
    </row>
    <row r="48" spans="1:7" ht="22.5" customHeight="1" x14ac:dyDescent="0.25">
      <c r="A48" s="138"/>
      <c r="B48" s="138"/>
      <c r="C48" s="138"/>
      <c r="D48" s="138"/>
      <c r="E48" s="138"/>
      <c r="F48" s="138"/>
      <c r="G48" s="138"/>
    </row>
    <row r="49" spans="1:7" ht="11.25" customHeight="1" x14ac:dyDescent="0.25">
      <c r="A49" s="138"/>
      <c r="B49" s="138"/>
      <c r="C49" s="138"/>
      <c r="D49" s="138"/>
      <c r="E49" s="138"/>
      <c r="F49" s="138"/>
      <c r="G49" s="138"/>
    </row>
    <row r="50" spans="1:7" ht="22.5" hidden="1" customHeight="1" x14ac:dyDescent="0.25">
      <c r="A50" s="138"/>
      <c r="B50" s="138"/>
      <c r="C50" s="138"/>
      <c r="D50" s="138"/>
      <c r="E50" s="138"/>
      <c r="F50" s="138"/>
      <c r="G50" s="138"/>
    </row>
    <row r="51" spans="1:7" ht="22.5" hidden="1" customHeight="1" x14ac:dyDescent="0.25">
      <c r="A51" s="139"/>
      <c r="B51" s="139"/>
      <c r="C51" s="139"/>
      <c r="D51" s="139"/>
      <c r="E51" s="139"/>
      <c r="F51" s="139"/>
      <c r="G51" s="139"/>
    </row>
    <row r="52" spans="1:7" ht="22.5" customHeight="1" x14ac:dyDescent="0.25">
      <c r="A52" s="137">
        <v>7</v>
      </c>
      <c r="B52" s="137" t="s">
        <v>63</v>
      </c>
      <c r="C52" s="137" t="s">
        <v>86</v>
      </c>
      <c r="D52" s="137">
        <v>524.6</v>
      </c>
      <c r="E52" s="137" t="s">
        <v>167</v>
      </c>
      <c r="F52" s="137" t="s">
        <v>168</v>
      </c>
      <c r="G52" s="137" t="s">
        <v>85</v>
      </c>
    </row>
    <row r="53" spans="1:7" ht="22.5" customHeight="1" x14ac:dyDescent="0.25">
      <c r="A53" s="138"/>
      <c r="B53" s="138"/>
      <c r="C53" s="138"/>
      <c r="D53" s="138"/>
      <c r="E53" s="138"/>
      <c r="F53" s="138"/>
      <c r="G53" s="138"/>
    </row>
    <row r="54" spans="1:7" ht="22.5" customHeight="1" x14ac:dyDescent="0.25">
      <c r="A54" s="138"/>
      <c r="B54" s="138"/>
      <c r="C54" s="138"/>
      <c r="D54" s="138"/>
      <c r="E54" s="138"/>
      <c r="F54" s="138"/>
      <c r="G54" s="138"/>
    </row>
    <row r="55" spans="1:7" ht="22.5" customHeight="1" x14ac:dyDescent="0.25">
      <c r="A55" s="138"/>
      <c r="B55" s="138"/>
      <c r="C55" s="138"/>
      <c r="D55" s="138"/>
      <c r="E55" s="138"/>
      <c r="F55" s="138"/>
      <c r="G55" s="138"/>
    </row>
    <row r="56" spans="1:7" ht="22.5" customHeight="1" x14ac:dyDescent="0.25">
      <c r="A56" s="138"/>
      <c r="B56" s="138"/>
      <c r="C56" s="138"/>
      <c r="D56" s="138"/>
      <c r="E56" s="138"/>
      <c r="F56" s="138"/>
      <c r="G56" s="138"/>
    </row>
    <row r="57" spans="1:7" ht="22.5" hidden="1" customHeight="1" x14ac:dyDescent="0.25">
      <c r="A57" s="138"/>
      <c r="B57" s="138"/>
      <c r="C57" s="138"/>
      <c r="D57" s="138"/>
      <c r="E57" s="138"/>
      <c r="F57" s="138"/>
      <c r="G57" s="138"/>
    </row>
    <row r="58" spans="1:7" ht="22.5" hidden="1" customHeight="1" x14ac:dyDescent="0.25">
      <c r="A58" s="139"/>
      <c r="B58" s="139"/>
      <c r="C58" s="139"/>
      <c r="D58" s="139"/>
      <c r="E58" s="139"/>
      <c r="F58" s="139"/>
      <c r="G58" s="139"/>
    </row>
    <row r="59" spans="1:7" ht="22.5" customHeight="1" x14ac:dyDescent="0.25">
      <c r="A59" s="137">
        <v>8</v>
      </c>
      <c r="B59" s="137" t="s">
        <v>65</v>
      </c>
      <c r="C59" s="137" t="s">
        <v>60</v>
      </c>
      <c r="D59" s="137">
        <v>400</v>
      </c>
      <c r="E59" s="137" t="s">
        <v>125</v>
      </c>
      <c r="F59" s="137" t="s">
        <v>82</v>
      </c>
      <c r="G59" s="137" t="s">
        <v>85</v>
      </c>
    </row>
    <row r="60" spans="1:7" ht="22.5" customHeight="1" x14ac:dyDescent="0.25">
      <c r="A60" s="138"/>
      <c r="B60" s="138"/>
      <c r="C60" s="138"/>
      <c r="D60" s="138"/>
      <c r="E60" s="138"/>
      <c r="F60" s="138"/>
      <c r="G60" s="138"/>
    </row>
    <row r="61" spans="1:7" ht="22.5" customHeight="1" x14ac:dyDescent="0.25">
      <c r="A61" s="138"/>
      <c r="B61" s="138"/>
      <c r="C61" s="138"/>
      <c r="D61" s="138"/>
      <c r="E61" s="138"/>
      <c r="F61" s="138"/>
      <c r="G61" s="138"/>
    </row>
    <row r="62" spans="1:7" ht="22.5" customHeight="1" x14ac:dyDescent="0.25">
      <c r="A62" s="138"/>
      <c r="B62" s="138"/>
      <c r="C62" s="138"/>
      <c r="D62" s="138"/>
      <c r="E62" s="138"/>
      <c r="F62" s="138"/>
      <c r="G62" s="138"/>
    </row>
    <row r="63" spans="1:7" ht="22.5" customHeight="1" x14ac:dyDescent="0.25">
      <c r="A63" s="138"/>
      <c r="B63" s="138"/>
      <c r="C63" s="138"/>
      <c r="D63" s="138"/>
      <c r="E63" s="138"/>
      <c r="F63" s="138"/>
      <c r="G63" s="138"/>
    </row>
    <row r="64" spans="1:7" ht="6" customHeight="1" x14ac:dyDescent="0.25">
      <c r="A64" s="138"/>
      <c r="B64" s="138"/>
      <c r="C64" s="138"/>
      <c r="D64" s="138"/>
      <c r="E64" s="138"/>
      <c r="F64" s="138"/>
      <c r="G64" s="138"/>
    </row>
    <row r="65" spans="1:7" ht="22.5" hidden="1" customHeight="1" x14ac:dyDescent="0.25">
      <c r="A65" s="139"/>
      <c r="B65" s="139"/>
      <c r="C65" s="139"/>
      <c r="D65" s="139"/>
      <c r="E65" s="139"/>
      <c r="F65" s="139"/>
      <c r="G65" s="139"/>
    </row>
    <row r="66" spans="1:7" ht="22.5" customHeight="1" x14ac:dyDescent="0.25">
      <c r="A66" s="137">
        <v>9</v>
      </c>
      <c r="B66" s="137" t="s">
        <v>87</v>
      </c>
      <c r="C66" s="137" t="s">
        <v>60</v>
      </c>
      <c r="D66" s="137">
        <v>150</v>
      </c>
      <c r="E66" s="137" t="s">
        <v>126</v>
      </c>
      <c r="F66" s="137" t="s">
        <v>82</v>
      </c>
      <c r="G66" s="137" t="s">
        <v>85</v>
      </c>
    </row>
    <row r="67" spans="1:7" ht="22.5" customHeight="1" x14ac:dyDescent="0.25">
      <c r="A67" s="138"/>
      <c r="B67" s="138"/>
      <c r="C67" s="138"/>
      <c r="D67" s="138"/>
      <c r="E67" s="138"/>
      <c r="F67" s="138"/>
      <c r="G67" s="138"/>
    </row>
    <row r="68" spans="1:7" ht="22.5" customHeight="1" x14ac:dyDescent="0.25">
      <c r="A68" s="138"/>
      <c r="B68" s="138"/>
      <c r="C68" s="138"/>
      <c r="D68" s="138"/>
      <c r="E68" s="138"/>
      <c r="F68" s="138"/>
      <c r="G68" s="138"/>
    </row>
    <row r="69" spans="1:7" ht="22.5" customHeight="1" x14ac:dyDescent="0.25">
      <c r="A69" s="138"/>
      <c r="B69" s="138"/>
      <c r="C69" s="138"/>
      <c r="D69" s="138"/>
      <c r="E69" s="138"/>
      <c r="F69" s="138"/>
      <c r="G69" s="138"/>
    </row>
    <row r="70" spans="1:7" ht="6" customHeight="1" x14ac:dyDescent="0.25">
      <c r="A70" s="138"/>
      <c r="B70" s="138"/>
      <c r="C70" s="138"/>
      <c r="D70" s="138"/>
      <c r="E70" s="138"/>
      <c r="F70" s="138"/>
      <c r="G70" s="138"/>
    </row>
    <row r="71" spans="1:7" ht="14.25" hidden="1" customHeight="1" x14ac:dyDescent="0.25">
      <c r="A71" s="138"/>
      <c r="B71" s="138"/>
      <c r="C71" s="138"/>
      <c r="D71" s="138"/>
      <c r="E71" s="138"/>
      <c r="F71" s="138"/>
      <c r="G71" s="138"/>
    </row>
    <row r="72" spans="1:7" ht="22.5" hidden="1" customHeight="1" x14ac:dyDescent="0.25">
      <c r="A72" s="139"/>
      <c r="B72" s="139"/>
      <c r="C72" s="139"/>
      <c r="D72" s="139"/>
      <c r="E72" s="139"/>
      <c r="F72" s="139"/>
      <c r="G72" s="139"/>
    </row>
    <row r="73" spans="1:7" ht="22.5" customHeight="1" x14ac:dyDescent="0.25">
      <c r="A73" s="137">
        <v>10</v>
      </c>
      <c r="B73" s="137" t="s">
        <v>66</v>
      </c>
      <c r="C73" s="137" t="s">
        <v>60</v>
      </c>
      <c r="D73" s="137">
        <v>100</v>
      </c>
      <c r="E73" s="137" t="s">
        <v>169</v>
      </c>
      <c r="F73" s="137" t="s">
        <v>82</v>
      </c>
      <c r="G73" s="137" t="s">
        <v>85</v>
      </c>
    </row>
    <row r="74" spans="1:7" ht="22.5" customHeight="1" x14ac:dyDescent="0.25">
      <c r="A74" s="138"/>
      <c r="B74" s="138"/>
      <c r="C74" s="138"/>
      <c r="D74" s="138"/>
      <c r="E74" s="138"/>
      <c r="F74" s="138"/>
      <c r="G74" s="138"/>
    </row>
    <row r="75" spans="1:7" ht="22.5" customHeight="1" x14ac:dyDescent="0.25">
      <c r="A75" s="138"/>
      <c r="B75" s="138"/>
      <c r="C75" s="138"/>
      <c r="D75" s="138"/>
      <c r="E75" s="138"/>
      <c r="F75" s="138"/>
      <c r="G75" s="138"/>
    </row>
    <row r="76" spans="1:7" ht="22.5" customHeight="1" x14ac:dyDescent="0.25">
      <c r="A76" s="138"/>
      <c r="B76" s="138"/>
      <c r="C76" s="138"/>
      <c r="D76" s="138"/>
      <c r="E76" s="138"/>
      <c r="F76" s="138"/>
      <c r="G76" s="138"/>
    </row>
    <row r="77" spans="1:7" ht="3" customHeight="1" x14ac:dyDescent="0.25">
      <c r="A77" s="138"/>
      <c r="B77" s="138"/>
      <c r="C77" s="138"/>
      <c r="D77" s="138"/>
      <c r="E77" s="138"/>
      <c r="F77" s="138"/>
      <c r="G77" s="138"/>
    </row>
    <row r="78" spans="1:7" ht="22.5" hidden="1" customHeight="1" x14ac:dyDescent="0.25">
      <c r="A78" s="138"/>
      <c r="B78" s="138"/>
      <c r="C78" s="138"/>
      <c r="D78" s="138"/>
      <c r="E78" s="138"/>
      <c r="F78" s="138"/>
      <c r="G78" s="138"/>
    </row>
    <row r="79" spans="1:7" ht="22.5" hidden="1" customHeight="1" x14ac:dyDescent="0.25">
      <c r="A79" s="139"/>
      <c r="B79" s="139"/>
      <c r="C79" s="139"/>
      <c r="D79" s="139"/>
      <c r="E79" s="139"/>
      <c r="F79" s="139"/>
      <c r="G79" s="139"/>
    </row>
    <row r="80" spans="1:7" ht="22.5" customHeight="1" x14ac:dyDescent="0.25">
      <c r="A80" s="137">
        <v>11</v>
      </c>
      <c r="B80" s="137" t="s">
        <v>67</v>
      </c>
      <c r="C80" s="137" t="s">
        <v>60</v>
      </c>
      <c r="D80" s="137">
        <v>200</v>
      </c>
      <c r="E80" s="137" t="s">
        <v>170</v>
      </c>
      <c r="F80" s="137" t="s">
        <v>82</v>
      </c>
      <c r="G80" s="137" t="s">
        <v>85</v>
      </c>
    </row>
    <row r="81" spans="1:7" ht="22.5" customHeight="1" x14ac:dyDescent="0.25">
      <c r="A81" s="138"/>
      <c r="B81" s="138"/>
      <c r="C81" s="138"/>
      <c r="D81" s="138"/>
      <c r="E81" s="138"/>
      <c r="F81" s="138"/>
      <c r="G81" s="138"/>
    </row>
    <row r="82" spans="1:7" ht="22.5" customHeight="1" x14ac:dyDescent="0.25">
      <c r="A82" s="138"/>
      <c r="B82" s="138"/>
      <c r="C82" s="138"/>
      <c r="D82" s="138"/>
      <c r="E82" s="138"/>
      <c r="F82" s="138"/>
      <c r="G82" s="138"/>
    </row>
    <row r="83" spans="1:7" ht="8.25" customHeight="1" x14ac:dyDescent="0.25">
      <c r="A83" s="138"/>
      <c r="B83" s="138"/>
      <c r="C83" s="138"/>
      <c r="D83" s="138"/>
      <c r="E83" s="138"/>
      <c r="F83" s="138"/>
      <c r="G83" s="138"/>
    </row>
    <row r="84" spans="1:7" ht="22.5" hidden="1" customHeight="1" x14ac:dyDescent="0.25">
      <c r="A84" s="138"/>
      <c r="B84" s="138"/>
      <c r="C84" s="138"/>
      <c r="D84" s="138"/>
      <c r="E84" s="138"/>
      <c r="F84" s="138"/>
      <c r="G84" s="138"/>
    </row>
    <row r="85" spans="1:7" ht="22.5" hidden="1" customHeight="1" x14ac:dyDescent="0.25">
      <c r="A85" s="138"/>
      <c r="B85" s="138"/>
      <c r="C85" s="138"/>
      <c r="D85" s="138"/>
      <c r="E85" s="138"/>
      <c r="F85" s="138"/>
      <c r="G85" s="138"/>
    </row>
    <row r="86" spans="1:7" ht="22.5" hidden="1" customHeight="1" x14ac:dyDescent="0.25">
      <c r="A86" s="139"/>
      <c r="B86" s="139"/>
      <c r="C86" s="139"/>
      <c r="D86" s="139"/>
      <c r="E86" s="139"/>
      <c r="F86" s="139"/>
      <c r="G86" s="139"/>
    </row>
    <row r="87" spans="1:7" ht="22.5" customHeight="1" x14ac:dyDescent="0.25">
      <c r="A87" s="137">
        <v>12</v>
      </c>
      <c r="B87" s="137" t="s">
        <v>88</v>
      </c>
      <c r="C87" s="137" t="s">
        <v>60</v>
      </c>
      <c r="D87" s="137">
        <v>40</v>
      </c>
      <c r="E87" s="137" t="s">
        <v>127</v>
      </c>
      <c r="F87" s="137" t="s">
        <v>82</v>
      </c>
      <c r="G87" s="137" t="s">
        <v>85</v>
      </c>
    </row>
    <row r="88" spans="1:7" ht="22.5" customHeight="1" x14ac:dyDescent="0.25">
      <c r="A88" s="138"/>
      <c r="B88" s="138"/>
      <c r="C88" s="138"/>
      <c r="D88" s="138"/>
      <c r="E88" s="138"/>
      <c r="F88" s="138"/>
      <c r="G88" s="138"/>
    </row>
    <row r="89" spans="1:7" ht="7.5" customHeight="1" x14ac:dyDescent="0.25">
      <c r="A89" s="138"/>
      <c r="B89" s="138"/>
      <c r="C89" s="138"/>
      <c r="D89" s="138"/>
      <c r="E89" s="138"/>
      <c r="F89" s="138"/>
      <c r="G89" s="138"/>
    </row>
    <row r="90" spans="1:7" ht="22.5" customHeight="1" x14ac:dyDescent="0.25">
      <c r="A90" s="138"/>
      <c r="B90" s="138"/>
      <c r="C90" s="138"/>
      <c r="D90" s="138"/>
      <c r="E90" s="138"/>
      <c r="F90" s="138"/>
      <c r="G90" s="138"/>
    </row>
    <row r="91" spans="1:7" ht="22.5" customHeight="1" x14ac:dyDescent="0.25">
      <c r="A91" s="138"/>
      <c r="B91" s="138"/>
      <c r="C91" s="138"/>
      <c r="D91" s="138"/>
      <c r="E91" s="138"/>
      <c r="F91" s="138"/>
      <c r="G91" s="138"/>
    </row>
    <row r="92" spans="1:7" ht="5.25" customHeight="1" x14ac:dyDescent="0.25">
      <c r="A92" s="138"/>
      <c r="B92" s="138"/>
      <c r="C92" s="138"/>
      <c r="D92" s="138"/>
      <c r="E92" s="138"/>
      <c r="F92" s="138"/>
      <c r="G92" s="138"/>
    </row>
    <row r="93" spans="1:7" ht="22.5" hidden="1" customHeight="1" x14ac:dyDescent="0.25">
      <c r="A93" s="139"/>
      <c r="B93" s="139"/>
      <c r="C93" s="139"/>
      <c r="D93" s="138"/>
      <c r="E93" s="138"/>
      <c r="F93" s="138"/>
      <c r="G93" s="138"/>
    </row>
    <row r="94" spans="1:7" ht="22.5" customHeight="1" x14ac:dyDescent="0.25">
      <c r="A94" s="41"/>
      <c r="B94" s="41"/>
      <c r="C94" s="41"/>
      <c r="D94" s="139"/>
      <c r="E94" s="139"/>
      <c r="F94" s="139"/>
      <c r="G94" s="139"/>
    </row>
    <row r="95" spans="1:7" ht="87" customHeight="1" x14ac:dyDescent="0.25">
      <c r="A95" s="41">
        <v>13</v>
      </c>
      <c r="B95" s="41" t="s">
        <v>68</v>
      </c>
      <c r="C95" s="41"/>
      <c r="D95" s="41"/>
      <c r="E95" s="62" t="s">
        <v>171</v>
      </c>
      <c r="F95" s="41" t="s">
        <v>89</v>
      </c>
      <c r="G95" s="41" t="s">
        <v>85</v>
      </c>
    </row>
    <row r="96" spans="1:7" ht="78.75" customHeight="1" x14ac:dyDescent="0.25">
      <c r="A96" s="41">
        <v>14</v>
      </c>
      <c r="B96" s="41" t="s">
        <v>69</v>
      </c>
      <c r="C96" s="41"/>
      <c r="D96" s="41"/>
      <c r="E96" s="62" t="s">
        <v>172</v>
      </c>
      <c r="F96" s="41" t="s">
        <v>89</v>
      </c>
      <c r="G96" s="41" t="s">
        <v>85</v>
      </c>
    </row>
    <row r="97" spans="1:7" ht="83.25" customHeight="1" x14ac:dyDescent="0.25">
      <c r="A97" s="41">
        <v>15</v>
      </c>
      <c r="B97" s="41" t="s">
        <v>70</v>
      </c>
      <c r="C97" s="41"/>
      <c r="D97" s="41"/>
      <c r="E97" s="62" t="s">
        <v>173</v>
      </c>
      <c r="F97" s="41" t="s">
        <v>89</v>
      </c>
      <c r="G97" s="41" t="s">
        <v>85</v>
      </c>
    </row>
    <row r="98" spans="1:7" ht="83.25" customHeight="1" x14ac:dyDescent="0.25">
      <c r="A98" s="41">
        <v>16</v>
      </c>
      <c r="B98" s="41" t="s">
        <v>71</v>
      </c>
      <c r="C98" s="41"/>
      <c r="D98" s="41"/>
      <c r="E98" s="62" t="s">
        <v>174</v>
      </c>
      <c r="F98" s="41" t="s">
        <v>89</v>
      </c>
      <c r="G98" s="41" t="s">
        <v>83</v>
      </c>
    </row>
  </sheetData>
  <mergeCells count="92">
    <mergeCell ref="B3:G4"/>
    <mergeCell ref="A6:A8"/>
    <mergeCell ref="B6:B8"/>
    <mergeCell ref="C6:C8"/>
    <mergeCell ref="D6:D8"/>
    <mergeCell ref="E6:E8"/>
    <mergeCell ref="F6:F8"/>
    <mergeCell ref="G6:G8"/>
    <mergeCell ref="G17:G23"/>
    <mergeCell ref="A10:A16"/>
    <mergeCell ref="B10:B16"/>
    <mergeCell ref="C10:C16"/>
    <mergeCell ref="D10:D16"/>
    <mergeCell ref="E10:E16"/>
    <mergeCell ref="F10:F16"/>
    <mergeCell ref="G10:G16"/>
    <mergeCell ref="A17:A23"/>
    <mergeCell ref="B17:B23"/>
    <mergeCell ref="C17:C23"/>
    <mergeCell ref="D17:D23"/>
    <mergeCell ref="E17:E23"/>
    <mergeCell ref="F17:F23"/>
    <mergeCell ref="A24:A30"/>
    <mergeCell ref="B24:B30"/>
    <mergeCell ref="C24:C30"/>
    <mergeCell ref="D24:D30"/>
    <mergeCell ref="E24:E30"/>
    <mergeCell ref="F24:F30"/>
    <mergeCell ref="G24:G30"/>
    <mergeCell ref="G31:G37"/>
    <mergeCell ref="A38:A44"/>
    <mergeCell ref="B38:B44"/>
    <mergeCell ref="C38:C44"/>
    <mergeCell ref="D38:D44"/>
    <mergeCell ref="E38:E44"/>
    <mergeCell ref="F38:F44"/>
    <mergeCell ref="G38:G44"/>
    <mergeCell ref="A31:A37"/>
    <mergeCell ref="B31:B37"/>
    <mergeCell ref="C31:C37"/>
    <mergeCell ref="D31:D37"/>
    <mergeCell ref="E31:E37"/>
    <mergeCell ref="F31:F37"/>
    <mergeCell ref="G45:G51"/>
    <mergeCell ref="A52:A58"/>
    <mergeCell ref="B52:B58"/>
    <mergeCell ref="C52:C58"/>
    <mergeCell ref="D52:D58"/>
    <mergeCell ref="E52:E58"/>
    <mergeCell ref="F52:F58"/>
    <mergeCell ref="G52:G58"/>
    <mergeCell ref="A45:A51"/>
    <mergeCell ref="B45:B51"/>
    <mergeCell ref="C45:C51"/>
    <mergeCell ref="D45:D51"/>
    <mergeCell ref="E45:E51"/>
    <mergeCell ref="F45:F51"/>
    <mergeCell ref="A59:A65"/>
    <mergeCell ref="B59:B65"/>
    <mergeCell ref="C59:C65"/>
    <mergeCell ref="D59:D65"/>
    <mergeCell ref="E59:E65"/>
    <mergeCell ref="F59:F65"/>
    <mergeCell ref="G59:G65"/>
    <mergeCell ref="G66:G72"/>
    <mergeCell ref="A73:A79"/>
    <mergeCell ref="B73:B79"/>
    <mergeCell ref="C73:C79"/>
    <mergeCell ref="D73:D79"/>
    <mergeCell ref="E73:E79"/>
    <mergeCell ref="F73:F79"/>
    <mergeCell ref="G73:G79"/>
    <mergeCell ref="A66:A72"/>
    <mergeCell ref="B66:B72"/>
    <mergeCell ref="C66:C72"/>
    <mergeCell ref="D66:D72"/>
    <mergeCell ref="E66:E72"/>
    <mergeCell ref="F66:F72"/>
    <mergeCell ref="G80:G86"/>
    <mergeCell ref="A87:A93"/>
    <mergeCell ref="B87:B93"/>
    <mergeCell ref="C87:C93"/>
    <mergeCell ref="G87:G94"/>
    <mergeCell ref="A80:A86"/>
    <mergeCell ref="B80:B86"/>
    <mergeCell ref="C80:C86"/>
    <mergeCell ref="D80:D86"/>
    <mergeCell ref="E80:E86"/>
    <mergeCell ref="F80:F86"/>
    <mergeCell ref="D87:D94"/>
    <mergeCell ref="E87:E94"/>
    <mergeCell ref="F87:F94"/>
  </mergeCells>
  <pageMargins left="0.59055118110236227" right="0.1968503937007874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C18" sqref="C18"/>
    </sheetView>
  </sheetViews>
  <sheetFormatPr defaultRowHeight="15" x14ac:dyDescent="0.25"/>
  <cols>
    <col min="2" max="2" width="21.7109375" customWidth="1"/>
    <col min="3" max="3" width="31.85546875" customWidth="1"/>
    <col min="4" max="4" width="41" customWidth="1"/>
  </cols>
  <sheetData>
    <row r="1" spans="1:4" x14ac:dyDescent="0.25">
      <c r="D1" s="36" t="s">
        <v>34</v>
      </c>
    </row>
    <row r="2" spans="1:4" x14ac:dyDescent="0.25">
      <c r="A2" s="166" t="s">
        <v>40</v>
      </c>
      <c r="B2" s="166"/>
      <c r="C2" s="166"/>
      <c r="D2" s="166"/>
    </row>
    <row r="3" spans="1:4" x14ac:dyDescent="0.25">
      <c r="A3" s="166"/>
      <c r="B3" s="166"/>
      <c r="C3" s="166"/>
      <c r="D3" s="166"/>
    </row>
    <row r="4" spans="1:4" x14ac:dyDescent="0.25">
      <c r="A4" s="166"/>
      <c r="B4" s="166"/>
      <c r="C4" s="166"/>
      <c r="D4" s="166"/>
    </row>
    <row r="5" spans="1:4" x14ac:dyDescent="0.25">
      <c r="A5" s="36"/>
    </row>
    <row r="6" spans="1:4" ht="138" customHeight="1" x14ac:dyDescent="0.25">
      <c r="A6" s="165" t="s">
        <v>35</v>
      </c>
      <c r="B6" s="165" t="s">
        <v>36</v>
      </c>
      <c r="C6" s="43" t="s">
        <v>37</v>
      </c>
      <c r="D6" s="165" t="s">
        <v>39</v>
      </c>
    </row>
    <row r="7" spans="1:4" hidden="1" x14ac:dyDescent="0.25">
      <c r="A7" s="165"/>
      <c r="B7" s="165"/>
      <c r="C7" s="43" t="s">
        <v>38</v>
      </c>
      <c r="D7" s="165"/>
    </row>
    <row r="8" spans="1:4" x14ac:dyDescent="0.25">
      <c r="A8" s="43">
        <v>1</v>
      </c>
      <c r="B8" s="43">
        <v>2</v>
      </c>
      <c r="C8" s="43">
        <v>3</v>
      </c>
      <c r="D8" s="43">
        <v>4</v>
      </c>
    </row>
    <row r="9" spans="1:4" x14ac:dyDescent="0.25">
      <c r="A9" s="47">
        <v>1</v>
      </c>
      <c r="B9" s="47"/>
      <c r="C9" s="47"/>
      <c r="D9" s="47"/>
    </row>
    <row r="10" spans="1:4" x14ac:dyDescent="0.25">
      <c r="A10" s="47">
        <v>2</v>
      </c>
      <c r="B10" s="47"/>
      <c r="C10" s="47"/>
      <c r="D10" s="47"/>
    </row>
    <row r="11" spans="1:4" x14ac:dyDescent="0.25">
      <c r="A11" s="47">
        <v>3</v>
      </c>
      <c r="B11" s="47"/>
      <c r="C11" s="47"/>
      <c r="D11" s="47"/>
    </row>
    <row r="12" spans="1:4" x14ac:dyDescent="0.25">
      <c r="A12" s="47">
        <v>4</v>
      </c>
      <c r="B12" s="47"/>
      <c r="C12" s="47"/>
      <c r="D12" s="47"/>
    </row>
    <row r="13" spans="1:4" x14ac:dyDescent="0.25">
      <c r="A13" s="36"/>
    </row>
  </sheetData>
  <mergeCells count="4">
    <mergeCell ref="A6:A7"/>
    <mergeCell ref="B6:B7"/>
    <mergeCell ref="D6:D7"/>
    <mergeCell ref="A2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6" sqref="K6"/>
    </sheetView>
  </sheetViews>
  <sheetFormatPr defaultRowHeight="15" x14ac:dyDescent="0.25"/>
  <cols>
    <col min="5" max="5" width="13.5703125" customWidth="1"/>
    <col min="11" max="11" width="70.42578125" customWidth="1"/>
  </cols>
  <sheetData>
    <row r="1" spans="1:10" x14ac:dyDescent="0.25">
      <c r="J1" s="48" t="s">
        <v>90</v>
      </c>
    </row>
    <row r="2" spans="1:10" x14ac:dyDescent="0.25">
      <c r="A2" s="37"/>
    </row>
    <row r="3" spans="1:10" ht="61.5" customHeight="1" x14ac:dyDescent="0.25">
      <c r="A3" s="166" t="s">
        <v>140</v>
      </c>
      <c r="B3" s="166"/>
      <c r="C3" s="166"/>
      <c r="D3" s="166"/>
      <c r="E3" s="166"/>
      <c r="F3" s="166"/>
      <c r="G3" s="166"/>
      <c r="H3" s="166"/>
      <c r="I3" s="166"/>
      <c r="J3" s="166"/>
    </row>
    <row r="4" spans="1:10" x14ac:dyDescent="0.25">
      <c r="A4" s="166"/>
      <c r="B4" s="166"/>
      <c r="C4" s="166"/>
      <c r="D4" s="166"/>
      <c r="E4" s="166"/>
      <c r="F4" s="166"/>
      <c r="G4" s="166"/>
      <c r="H4" s="166"/>
      <c r="I4" s="166"/>
      <c r="J4" s="166"/>
    </row>
    <row r="5" spans="1:10" ht="15.75" thickBot="1" x14ac:dyDescent="0.3">
      <c r="A5" s="36"/>
    </row>
    <row r="6" spans="1:10" ht="149.25" customHeight="1" thickBot="1" x14ac:dyDescent="0.3">
      <c r="A6" s="170" t="s">
        <v>91</v>
      </c>
      <c r="B6" s="170" t="s">
        <v>92</v>
      </c>
      <c r="C6" s="170" t="s">
        <v>93</v>
      </c>
      <c r="D6" s="170" t="s">
        <v>94</v>
      </c>
      <c r="E6" s="170" t="s">
        <v>117</v>
      </c>
      <c r="F6" s="167" t="s">
        <v>95</v>
      </c>
      <c r="G6" s="168"/>
      <c r="H6" s="168"/>
      <c r="I6" s="168"/>
      <c r="J6" s="169"/>
    </row>
    <row r="7" spans="1:10" ht="45.75" thickBot="1" x14ac:dyDescent="0.3">
      <c r="A7" s="171"/>
      <c r="B7" s="171"/>
      <c r="C7" s="171"/>
      <c r="D7" s="171"/>
      <c r="E7" s="171"/>
      <c r="F7" s="49" t="s">
        <v>119</v>
      </c>
      <c r="G7" s="49" t="s">
        <v>118</v>
      </c>
      <c r="H7" s="49" t="s">
        <v>120</v>
      </c>
      <c r="I7" s="49" t="s">
        <v>121</v>
      </c>
      <c r="J7" s="49" t="s">
        <v>122</v>
      </c>
    </row>
    <row r="8" spans="1:10" ht="15.75" thickBot="1" x14ac:dyDescent="0.3">
      <c r="A8" s="172">
        <v>1</v>
      </c>
      <c r="B8" s="172" t="s">
        <v>96</v>
      </c>
      <c r="C8" s="172" t="s">
        <v>96</v>
      </c>
      <c r="D8" s="50"/>
      <c r="E8" s="167" t="s">
        <v>97</v>
      </c>
      <c r="F8" s="168"/>
      <c r="G8" s="168"/>
      <c r="H8" s="169"/>
      <c r="I8" s="50"/>
      <c r="J8" s="49"/>
    </row>
    <row r="9" spans="1:10" ht="15.75" thickBot="1" x14ac:dyDescent="0.3">
      <c r="A9" s="173"/>
      <c r="B9" s="173"/>
      <c r="C9" s="173"/>
      <c r="D9" s="50" t="s">
        <v>96</v>
      </c>
      <c r="E9" s="50" t="s">
        <v>96</v>
      </c>
      <c r="F9" s="50"/>
      <c r="G9" s="50"/>
      <c r="H9" s="50"/>
      <c r="I9" s="50"/>
      <c r="J9" s="50"/>
    </row>
    <row r="10" spans="1:10" ht="15.75" thickBot="1" x14ac:dyDescent="0.3">
      <c r="A10" s="173"/>
      <c r="B10" s="173"/>
      <c r="C10" s="173"/>
      <c r="D10" s="50" t="s">
        <v>96</v>
      </c>
      <c r="E10" s="50" t="s">
        <v>96</v>
      </c>
      <c r="F10" s="50"/>
      <c r="G10" s="50"/>
      <c r="H10" s="50"/>
      <c r="I10" s="50"/>
      <c r="J10" s="50"/>
    </row>
    <row r="11" spans="1:10" ht="15.75" thickBot="1" x14ac:dyDescent="0.3">
      <c r="A11" s="173"/>
      <c r="B11" s="173"/>
      <c r="C11" s="173"/>
      <c r="D11" s="50" t="s">
        <v>96</v>
      </c>
      <c r="E11" s="167" t="s">
        <v>98</v>
      </c>
      <c r="F11" s="168"/>
      <c r="G11" s="168"/>
      <c r="H11" s="169"/>
      <c r="I11" s="50"/>
      <c r="J11" s="50"/>
    </row>
    <row r="12" spans="1:10" ht="15.75" thickBot="1" x14ac:dyDescent="0.3">
      <c r="A12" s="173"/>
      <c r="B12" s="173"/>
      <c r="C12" s="173"/>
      <c r="D12" s="50"/>
      <c r="E12" s="50"/>
      <c r="F12" s="50"/>
      <c r="G12" s="50"/>
      <c r="H12" s="50"/>
      <c r="I12" s="50"/>
      <c r="J12" s="50"/>
    </row>
    <row r="13" spans="1:10" ht="15.75" thickBot="1" x14ac:dyDescent="0.3">
      <c r="A13" s="174"/>
      <c r="B13" s="174"/>
      <c r="C13" s="174"/>
      <c r="D13" s="50"/>
      <c r="E13" s="50"/>
      <c r="F13" s="50"/>
      <c r="G13" s="50"/>
      <c r="H13" s="50"/>
      <c r="I13" s="50"/>
      <c r="J13" s="50"/>
    </row>
    <row r="14" spans="1:10" x14ac:dyDescent="0.25">
      <c r="A14" s="51"/>
    </row>
  </sheetData>
  <mergeCells count="12">
    <mergeCell ref="E8:H8"/>
    <mergeCell ref="E11:H11"/>
    <mergeCell ref="A3:J4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I10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5.140625" customWidth="1"/>
    <col min="2" max="2" width="40.85546875" customWidth="1"/>
    <col min="3" max="3" width="23.7109375" customWidth="1"/>
    <col min="4" max="4" width="13.42578125" customWidth="1"/>
    <col min="5" max="6" width="12.7109375" customWidth="1"/>
    <col min="7" max="7" width="12.85546875" customWidth="1"/>
    <col min="8" max="8" width="51.140625" customWidth="1"/>
  </cols>
  <sheetData>
    <row r="2" spans="1:9" ht="19.5" x14ac:dyDescent="0.3">
      <c r="E2" s="175" t="s">
        <v>99</v>
      </c>
      <c r="F2" s="175"/>
      <c r="G2" s="175"/>
      <c r="H2" s="175"/>
    </row>
    <row r="3" spans="1:9" ht="19.5" x14ac:dyDescent="0.3">
      <c r="B3" s="176" t="s">
        <v>100</v>
      </c>
      <c r="C3" s="176"/>
      <c r="D3" s="176"/>
      <c r="E3" s="176"/>
      <c r="F3" s="176"/>
      <c r="G3" s="176"/>
      <c r="H3" s="176"/>
    </row>
    <row r="4" spans="1:9" ht="16.5" x14ac:dyDescent="0.25">
      <c r="B4" s="52"/>
      <c r="C4" s="52"/>
      <c r="D4" s="52"/>
      <c r="E4" s="52"/>
      <c r="F4" s="52"/>
      <c r="G4" s="52"/>
      <c r="H4" s="2"/>
    </row>
    <row r="6" spans="1:9" ht="31.5" customHeight="1" x14ac:dyDescent="0.25">
      <c r="A6" s="140" t="s">
        <v>101</v>
      </c>
      <c r="B6" s="140" t="s">
        <v>102</v>
      </c>
      <c r="C6" s="140" t="s">
        <v>103</v>
      </c>
      <c r="D6" s="177" t="s">
        <v>104</v>
      </c>
      <c r="E6" s="178"/>
      <c r="F6" s="179"/>
      <c r="G6" s="179"/>
      <c r="H6" s="165" t="s">
        <v>105</v>
      </c>
    </row>
    <row r="7" spans="1:9" ht="114.75" customHeight="1" x14ac:dyDescent="0.25">
      <c r="A7" s="142"/>
      <c r="B7" s="142"/>
      <c r="C7" s="142"/>
      <c r="D7" s="53" t="s">
        <v>106</v>
      </c>
      <c r="E7" s="53" t="s">
        <v>107</v>
      </c>
      <c r="F7" s="53" t="s">
        <v>108</v>
      </c>
      <c r="G7" s="53" t="s">
        <v>109</v>
      </c>
      <c r="H7" s="165"/>
    </row>
    <row r="8" spans="1:9" x14ac:dyDescent="0.25">
      <c r="A8" s="54">
        <v>1</v>
      </c>
      <c r="B8" s="54">
        <v>2</v>
      </c>
      <c r="C8" s="54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</row>
    <row r="9" spans="1:9" ht="97.5" customHeight="1" x14ac:dyDescent="0.25">
      <c r="A9" s="56" t="s">
        <v>9</v>
      </c>
      <c r="B9" s="57" t="s">
        <v>141</v>
      </c>
      <c r="C9" s="57">
        <v>12.5</v>
      </c>
      <c r="D9" s="57">
        <v>12.5</v>
      </c>
      <c r="E9" s="57">
        <v>12.5</v>
      </c>
      <c r="F9" s="57">
        <v>37.5</v>
      </c>
      <c r="G9" s="57">
        <v>50</v>
      </c>
      <c r="H9" s="57">
        <v>100</v>
      </c>
    </row>
    <row r="10" spans="1:9" ht="67.5" customHeight="1" x14ac:dyDescent="0.25">
      <c r="A10" s="43" t="s">
        <v>110</v>
      </c>
      <c r="B10" s="43" t="s">
        <v>83</v>
      </c>
      <c r="C10" s="43">
        <v>100</v>
      </c>
      <c r="D10" s="43">
        <v>100</v>
      </c>
      <c r="E10" s="43">
        <v>100</v>
      </c>
      <c r="F10" s="43">
        <v>100</v>
      </c>
      <c r="G10" s="43">
        <v>100</v>
      </c>
      <c r="H10" s="43">
        <v>100</v>
      </c>
      <c r="I10" t="s">
        <v>111</v>
      </c>
    </row>
  </sheetData>
  <mergeCells count="7">
    <mergeCell ref="E2:H2"/>
    <mergeCell ref="B3:H3"/>
    <mergeCell ref="A6:A7"/>
    <mergeCell ref="B6:B7"/>
    <mergeCell ref="C6:C7"/>
    <mergeCell ref="D6:G6"/>
    <mergeCell ref="H6:H7"/>
  </mergeCells>
  <pageMargins left="0.9055118110236221" right="0.31496062992125984" top="0.74803149606299213" bottom="0" header="0.31496062992125984" footer="0.31496062992125984"/>
  <pageSetup paperSize="9" scale="66" orientation="landscape" r:id="rId1"/>
  <rowBreaks count="1" manualBreakCount="1">
    <brk id="10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2024-10-16T04:54:49Z</dcterms:modified>
</cp:coreProperties>
</file>