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DE31151D-4B85-4B8A-A748-D3220ECE9463}" xr6:coauthVersionLast="47" xr6:coauthVersionMax="47" xr10:uidLastSave="{00000000-0000-0000-0000-000000000000}"/>
  <bookViews>
    <workbookView xWindow="-120" yWindow="-120" windowWidth="29040" windowHeight="15840" firstSheet="1" activeTab="5" xr2:uid="{00000000-000D-0000-FFFF-FFFF00000000}"/>
  </bookViews>
  <sheets>
    <sheet name="2. Показатели МП" sheetId="1" r:id="rId1"/>
    <sheet name="3. План достижения показателя" sheetId="3" r:id="rId2"/>
    <sheet name="4. Структура МП" sheetId="4" r:id="rId3"/>
    <sheet name="5. Финансовое обеспечение" sheetId="7" r:id="rId4"/>
    <sheet name="6. Реестр документов" sheetId="5" r:id="rId5"/>
    <sheet name="7. Перечень объектов" sheetId="6" r:id="rId6"/>
  </sheets>
  <definedNames>
    <definedName name="_xlnm.Print_Area" localSheetId="0">'2. Показатели МП'!$A$1:$O$27</definedName>
    <definedName name="_xlnm.Print_Area" localSheetId="1">'3. План достижения показателя'!$A$1:$P$22</definedName>
    <definedName name="_xlnm.Print_Area" localSheetId="2">'4. Структура МП'!$A$1:$D$61</definedName>
    <definedName name="_xlnm.Print_Area" localSheetId="3">'5. Финансовое обеспечение'!$A$1:$I$273</definedName>
    <definedName name="_xlnm.Print_Area" localSheetId="4">'6. Реестр документов'!$A$1:$G$17</definedName>
    <definedName name="_xlnm.Print_Area" localSheetId="5">'7. Перечень объектов'!$A$1:$P$320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8" i="6" l="1"/>
  <c r="I138" i="7" l="1"/>
  <c r="I90" i="7"/>
  <c r="I82" i="7"/>
  <c r="C250" i="7" l="1"/>
  <c r="J80" i="6"/>
  <c r="C106" i="7"/>
  <c r="I106" i="7" s="1"/>
  <c r="E250" i="7" l="1"/>
  <c r="D250" i="7"/>
  <c r="D242" i="7"/>
  <c r="C242" i="7"/>
  <c r="J112" i="6"/>
  <c r="C210" i="7" l="1"/>
  <c r="C154" i="7" l="1"/>
  <c r="C153" i="7"/>
  <c r="C146" i="7"/>
  <c r="J23" i="6"/>
  <c r="K23" i="6"/>
  <c r="L23" i="6"/>
  <c r="M23" i="6"/>
  <c r="N23" i="6"/>
  <c r="K24" i="6"/>
  <c r="L24" i="6"/>
  <c r="M24" i="6"/>
  <c r="N24" i="6"/>
  <c r="J25" i="6"/>
  <c r="K25" i="6"/>
  <c r="L25" i="6"/>
  <c r="M25" i="6"/>
  <c r="N25" i="6"/>
  <c r="J26" i="6"/>
  <c r="K26" i="6"/>
  <c r="L26" i="6"/>
  <c r="M26" i="6"/>
  <c r="N26" i="6"/>
  <c r="J27" i="6"/>
  <c r="K27" i="6"/>
  <c r="L27" i="6"/>
  <c r="M27" i="6"/>
  <c r="N27" i="6"/>
  <c r="J28" i="6"/>
  <c r="K28" i="6"/>
  <c r="L28" i="6"/>
  <c r="M28" i="6"/>
  <c r="N28" i="6"/>
  <c r="M22" i="6"/>
  <c r="N22" i="6"/>
  <c r="K22" i="6"/>
  <c r="L22" i="6"/>
  <c r="J22" i="6"/>
  <c r="N101" i="6"/>
  <c r="M101" i="6"/>
  <c r="L101" i="6"/>
  <c r="K101" i="6"/>
  <c r="J101" i="6"/>
  <c r="D74" i="7"/>
  <c r="I142" i="7" l="1"/>
  <c r="I140" i="7"/>
  <c r="I139" i="7"/>
  <c r="I137" i="7"/>
  <c r="I136" i="7"/>
  <c r="H135" i="7"/>
  <c r="G135" i="7"/>
  <c r="F135" i="7"/>
  <c r="E135" i="7"/>
  <c r="D135" i="7"/>
  <c r="C135" i="7"/>
  <c r="I124" i="7"/>
  <c r="I123" i="7"/>
  <c r="I122" i="7"/>
  <c r="I121" i="7"/>
  <c r="I120" i="7"/>
  <c r="H119" i="7"/>
  <c r="G119" i="7"/>
  <c r="F119" i="7"/>
  <c r="E119" i="7"/>
  <c r="D119" i="7"/>
  <c r="C119" i="7"/>
  <c r="J48" i="6"/>
  <c r="C26" i="7"/>
  <c r="C25" i="7"/>
  <c r="N134" i="6"/>
  <c r="M134" i="6"/>
  <c r="L134" i="6"/>
  <c r="K134" i="6"/>
  <c r="J134" i="6"/>
  <c r="N142" i="6"/>
  <c r="M142" i="6"/>
  <c r="L142" i="6"/>
  <c r="K142" i="6"/>
  <c r="J142" i="6"/>
  <c r="J56" i="6"/>
  <c r="N150" i="6"/>
  <c r="M150" i="6"/>
  <c r="L150" i="6"/>
  <c r="K150" i="6"/>
  <c r="J150" i="6"/>
  <c r="C130" i="7"/>
  <c r="J40" i="6"/>
  <c r="N158" i="6"/>
  <c r="M158" i="6"/>
  <c r="L158" i="6"/>
  <c r="K158" i="6"/>
  <c r="J158" i="6"/>
  <c r="I130" i="7" l="1"/>
  <c r="C74" i="7"/>
  <c r="J24" i="6"/>
  <c r="R40" i="6"/>
  <c r="I119" i="7"/>
  <c r="I135" i="7"/>
  <c r="L247" i="7" l="1"/>
  <c r="J215" i="7"/>
  <c r="I70" i="7" l="1"/>
  <c r="I66" i="7"/>
  <c r="I65" i="7"/>
  <c r="H63" i="7"/>
  <c r="G63" i="7"/>
  <c r="F63" i="7"/>
  <c r="E63" i="7"/>
  <c r="D63" i="7"/>
  <c r="C63" i="7"/>
  <c r="I62" i="7"/>
  <c r="I58" i="7"/>
  <c r="I57" i="7"/>
  <c r="H55" i="7"/>
  <c r="G55" i="7"/>
  <c r="F55" i="7"/>
  <c r="E55" i="7"/>
  <c r="D55" i="7"/>
  <c r="C55" i="7"/>
  <c r="I54" i="7"/>
  <c r="I50" i="7"/>
  <c r="I49" i="7"/>
  <c r="H47" i="7"/>
  <c r="G47" i="7"/>
  <c r="F47" i="7"/>
  <c r="E47" i="7"/>
  <c r="D47" i="7"/>
  <c r="C47" i="7"/>
  <c r="I46" i="7"/>
  <c r="I42" i="7"/>
  <c r="I41" i="7"/>
  <c r="H39" i="7"/>
  <c r="G39" i="7"/>
  <c r="F39" i="7"/>
  <c r="E39" i="7"/>
  <c r="D39" i="7"/>
  <c r="C39" i="7"/>
  <c r="J19" i="6"/>
  <c r="I63" i="7" l="1"/>
  <c r="I47" i="7"/>
  <c r="I39" i="7"/>
  <c r="I55" i="7"/>
  <c r="I257" i="7" l="1"/>
  <c r="I153" i="7"/>
  <c r="I32" i="7"/>
  <c r="I35" i="7"/>
  <c r="I36" i="7"/>
  <c r="I37" i="7"/>
  <c r="I38" i="7"/>
  <c r="I24" i="7"/>
  <c r="I25" i="7"/>
  <c r="I26" i="7"/>
  <c r="I27" i="7"/>
  <c r="I28" i="7"/>
  <c r="I29" i="7"/>
  <c r="I30" i="7"/>
  <c r="E154" i="7"/>
  <c r="D154" i="7"/>
  <c r="I154" i="7" s="1"/>
  <c r="C34" i="7"/>
  <c r="C73" i="7" l="1"/>
  <c r="D73" i="7"/>
  <c r="E73" i="7"/>
  <c r="F73" i="7"/>
  <c r="F17" i="7" s="1"/>
  <c r="G73" i="7"/>
  <c r="G17" i="7" s="1"/>
  <c r="H73" i="7"/>
  <c r="H17" i="7" s="1"/>
  <c r="E74" i="7"/>
  <c r="F74" i="7"/>
  <c r="F18" i="7" s="1"/>
  <c r="G74" i="7"/>
  <c r="G18" i="7" s="1"/>
  <c r="H74" i="7"/>
  <c r="H18" i="7" s="1"/>
  <c r="C75" i="7"/>
  <c r="C19" i="7" s="1"/>
  <c r="D75" i="7"/>
  <c r="D19" i="7" s="1"/>
  <c r="E75" i="7"/>
  <c r="E19" i="7" s="1"/>
  <c r="F75" i="7"/>
  <c r="F19" i="7" s="1"/>
  <c r="G75" i="7"/>
  <c r="G19" i="7" s="1"/>
  <c r="H75" i="7"/>
  <c r="H19" i="7" s="1"/>
  <c r="C76" i="7"/>
  <c r="C20" i="7" s="1"/>
  <c r="D76" i="7"/>
  <c r="D20" i="7" s="1"/>
  <c r="E76" i="7"/>
  <c r="E20" i="7" s="1"/>
  <c r="F76" i="7"/>
  <c r="F20" i="7" s="1"/>
  <c r="G76" i="7"/>
  <c r="G20" i="7" s="1"/>
  <c r="H76" i="7"/>
  <c r="H20" i="7" s="1"/>
  <c r="C77" i="7"/>
  <c r="C21" i="7" s="1"/>
  <c r="D77" i="7"/>
  <c r="D21" i="7" s="1"/>
  <c r="E77" i="7"/>
  <c r="E21" i="7" s="1"/>
  <c r="F77" i="7"/>
  <c r="F21" i="7" s="1"/>
  <c r="G77" i="7"/>
  <c r="G21" i="7" s="1"/>
  <c r="H77" i="7"/>
  <c r="H21" i="7" s="1"/>
  <c r="I77" i="7"/>
  <c r="C78" i="7"/>
  <c r="C22" i="7" s="1"/>
  <c r="D78" i="7"/>
  <c r="D22" i="7" s="1"/>
  <c r="E78" i="7"/>
  <c r="E22" i="7" s="1"/>
  <c r="F78" i="7"/>
  <c r="F22" i="7" s="1"/>
  <c r="G78" i="7"/>
  <c r="G22" i="7" s="1"/>
  <c r="H78" i="7"/>
  <c r="H22" i="7" s="1"/>
  <c r="D72" i="7"/>
  <c r="D16" i="7" s="1"/>
  <c r="E72" i="7"/>
  <c r="E16" i="7" s="1"/>
  <c r="F72" i="7"/>
  <c r="F16" i="7" s="1"/>
  <c r="G72" i="7"/>
  <c r="G16" i="7" s="1"/>
  <c r="H72" i="7"/>
  <c r="H16" i="7" s="1"/>
  <c r="C72" i="7"/>
  <c r="C16" i="7" s="1"/>
  <c r="C127" i="7"/>
  <c r="D127" i="7"/>
  <c r="E127" i="7"/>
  <c r="F127" i="7"/>
  <c r="G127" i="7"/>
  <c r="H127" i="7"/>
  <c r="I128" i="7"/>
  <c r="I129" i="7"/>
  <c r="I131" i="7"/>
  <c r="I132" i="7"/>
  <c r="I134" i="7"/>
  <c r="E34" i="7"/>
  <c r="D34" i="7"/>
  <c r="E33" i="7"/>
  <c r="D33" i="7"/>
  <c r="C33" i="7"/>
  <c r="H31" i="7"/>
  <c r="G31" i="7"/>
  <c r="F31" i="7"/>
  <c r="E17" i="7" l="1"/>
  <c r="I19" i="7"/>
  <c r="I16" i="7"/>
  <c r="C31" i="7"/>
  <c r="I33" i="7"/>
  <c r="C17" i="7"/>
  <c r="I22" i="7"/>
  <c r="I21" i="7"/>
  <c r="D31" i="7"/>
  <c r="I34" i="7"/>
  <c r="D17" i="7"/>
  <c r="I20" i="7"/>
  <c r="I127" i="7"/>
  <c r="E31" i="7"/>
  <c r="I31" i="7" l="1"/>
  <c r="I17" i="7"/>
  <c r="C217" i="7"/>
  <c r="D217" i="7"/>
  <c r="E217" i="7"/>
  <c r="F217" i="7"/>
  <c r="G217" i="7"/>
  <c r="H217" i="7"/>
  <c r="C218" i="7"/>
  <c r="D218" i="7"/>
  <c r="E218" i="7"/>
  <c r="F218" i="7"/>
  <c r="G218" i="7"/>
  <c r="H218" i="7"/>
  <c r="C219" i="7"/>
  <c r="D219" i="7"/>
  <c r="E219" i="7"/>
  <c r="F219" i="7"/>
  <c r="G219" i="7"/>
  <c r="H219" i="7"/>
  <c r="C220" i="7"/>
  <c r="D220" i="7"/>
  <c r="E220" i="7"/>
  <c r="F220" i="7"/>
  <c r="G220" i="7"/>
  <c r="H220" i="7"/>
  <c r="C221" i="7"/>
  <c r="D221" i="7"/>
  <c r="E221" i="7"/>
  <c r="F221" i="7"/>
  <c r="G221" i="7"/>
  <c r="H221" i="7"/>
  <c r="C222" i="7"/>
  <c r="D222" i="7"/>
  <c r="E222" i="7"/>
  <c r="F222" i="7"/>
  <c r="G222" i="7"/>
  <c r="H222" i="7"/>
  <c r="D216" i="7"/>
  <c r="E216" i="7"/>
  <c r="F216" i="7"/>
  <c r="G216" i="7"/>
  <c r="H216" i="7"/>
  <c r="C216" i="7"/>
  <c r="I230" i="7"/>
  <c r="I228" i="7"/>
  <c r="I227" i="7"/>
  <c r="I226" i="7"/>
  <c r="H223" i="7"/>
  <c r="G223" i="7"/>
  <c r="F223" i="7"/>
  <c r="E223" i="7"/>
  <c r="D223" i="7"/>
  <c r="C223" i="7"/>
  <c r="C206" i="7"/>
  <c r="D200" i="7"/>
  <c r="C200" i="7"/>
  <c r="C205" i="7"/>
  <c r="H53" i="6"/>
  <c r="D202" i="7"/>
  <c r="N117" i="6"/>
  <c r="M117" i="6"/>
  <c r="L117" i="6"/>
  <c r="K117" i="6"/>
  <c r="J117" i="6"/>
  <c r="H117" i="6" l="1"/>
  <c r="G117" i="6"/>
  <c r="C198" i="7"/>
  <c r="J21" i="6"/>
  <c r="I223" i="7"/>
  <c r="N310" i="6"/>
  <c r="M310" i="6"/>
  <c r="L310" i="6"/>
  <c r="K310" i="6"/>
  <c r="J310" i="6"/>
  <c r="N302" i="6"/>
  <c r="M302" i="6"/>
  <c r="L302" i="6"/>
  <c r="K302" i="6"/>
  <c r="J302" i="6"/>
  <c r="C233" i="7" l="1"/>
  <c r="D233" i="7"/>
  <c r="E233" i="7"/>
  <c r="F233" i="7"/>
  <c r="G233" i="7"/>
  <c r="H233" i="7"/>
  <c r="C234" i="7"/>
  <c r="D234" i="7"/>
  <c r="E234" i="7"/>
  <c r="F234" i="7"/>
  <c r="G234" i="7"/>
  <c r="H234" i="7"/>
  <c r="C235" i="7"/>
  <c r="D235" i="7"/>
  <c r="E235" i="7"/>
  <c r="F235" i="7"/>
  <c r="G235" i="7"/>
  <c r="H235" i="7"/>
  <c r="C236" i="7"/>
  <c r="D236" i="7"/>
  <c r="E236" i="7"/>
  <c r="F236" i="7"/>
  <c r="G236" i="7"/>
  <c r="H236" i="7"/>
  <c r="C237" i="7"/>
  <c r="D237" i="7"/>
  <c r="E237" i="7"/>
  <c r="F237" i="7"/>
  <c r="G237" i="7"/>
  <c r="H237" i="7"/>
  <c r="C238" i="7"/>
  <c r="D238" i="7"/>
  <c r="E238" i="7"/>
  <c r="F238" i="7"/>
  <c r="G238" i="7"/>
  <c r="H238" i="7"/>
  <c r="D232" i="7"/>
  <c r="E232" i="7"/>
  <c r="F232" i="7"/>
  <c r="G232" i="7"/>
  <c r="H232" i="7"/>
  <c r="C232" i="7"/>
  <c r="I262" i="7"/>
  <c r="I261" i="7"/>
  <c r="I260" i="7"/>
  <c r="I259" i="7"/>
  <c r="I258" i="7"/>
  <c r="I256" i="7"/>
  <c r="H255" i="7"/>
  <c r="G255" i="7"/>
  <c r="F255" i="7"/>
  <c r="E255" i="7"/>
  <c r="D255" i="7"/>
  <c r="C255" i="7"/>
  <c r="I255" i="7" l="1"/>
  <c r="N294" i="6"/>
  <c r="M294" i="6"/>
  <c r="L294" i="6"/>
  <c r="K294" i="6"/>
  <c r="J294" i="6"/>
  <c r="N286" i="6"/>
  <c r="M286" i="6"/>
  <c r="L286" i="6"/>
  <c r="K286" i="6"/>
  <c r="J286" i="6"/>
  <c r="N278" i="6"/>
  <c r="M278" i="6"/>
  <c r="L278" i="6"/>
  <c r="K278" i="6"/>
  <c r="J278" i="6"/>
  <c r="N270" i="6"/>
  <c r="M270" i="6"/>
  <c r="L270" i="6"/>
  <c r="K270" i="6"/>
  <c r="J270" i="6"/>
  <c r="N262" i="6"/>
  <c r="M262" i="6"/>
  <c r="L262" i="6"/>
  <c r="K262" i="6"/>
  <c r="J262" i="6"/>
  <c r="N109" i="6"/>
  <c r="M109" i="6"/>
  <c r="L109" i="6"/>
  <c r="K109" i="6"/>
  <c r="J109" i="6"/>
  <c r="N77" i="6"/>
  <c r="M77" i="6"/>
  <c r="L77" i="6"/>
  <c r="K77" i="6"/>
  <c r="J77" i="6"/>
  <c r="H109" i="6" l="1"/>
  <c r="G109" i="6"/>
  <c r="F161" i="7"/>
  <c r="G161" i="7"/>
  <c r="H161" i="7"/>
  <c r="I254" i="7" l="1"/>
  <c r="I253" i="7"/>
  <c r="I252" i="7"/>
  <c r="I251" i="7"/>
  <c r="I250" i="7"/>
  <c r="I249" i="7"/>
  <c r="I248" i="7"/>
  <c r="H247" i="7"/>
  <c r="G247" i="7"/>
  <c r="F247" i="7"/>
  <c r="E247" i="7"/>
  <c r="D247" i="7"/>
  <c r="K247" i="7" s="1"/>
  <c r="C247" i="7"/>
  <c r="J247" i="7" s="1"/>
  <c r="I247" i="7" l="1"/>
  <c r="K69" i="6"/>
  <c r="L69" i="6"/>
  <c r="M69" i="6"/>
  <c r="N69" i="6"/>
  <c r="J69" i="6"/>
  <c r="K61" i="6"/>
  <c r="J61" i="6"/>
  <c r="D23" i="7" l="1"/>
  <c r="E23" i="7"/>
  <c r="F23" i="7"/>
  <c r="G23" i="7"/>
  <c r="H23" i="7"/>
  <c r="C23" i="7"/>
  <c r="I108" i="7"/>
  <c r="I107" i="7"/>
  <c r="I105" i="7"/>
  <c r="I104" i="7"/>
  <c r="H103" i="7"/>
  <c r="G103" i="7"/>
  <c r="F103" i="7"/>
  <c r="E103" i="7"/>
  <c r="D103" i="7"/>
  <c r="C103" i="7"/>
  <c r="I23" i="7" l="1"/>
  <c r="J23" i="7"/>
  <c r="C71" i="7"/>
  <c r="I103" i="7"/>
  <c r="C201" i="7"/>
  <c r="C193" i="7" s="1"/>
  <c r="D201" i="7"/>
  <c r="D193" i="7" s="1"/>
  <c r="E201" i="7"/>
  <c r="E193" i="7" s="1"/>
  <c r="F201" i="7"/>
  <c r="F193" i="7" s="1"/>
  <c r="G201" i="7"/>
  <c r="G193" i="7" s="1"/>
  <c r="H201" i="7"/>
  <c r="H193" i="7" s="1"/>
  <c r="C202" i="7"/>
  <c r="E202" i="7"/>
  <c r="E194" i="7" s="1"/>
  <c r="F202" i="7"/>
  <c r="F194" i="7" s="1"/>
  <c r="G202" i="7"/>
  <c r="G194" i="7" s="1"/>
  <c r="H202" i="7"/>
  <c r="H194" i="7" s="1"/>
  <c r="C203" i="7"/>
  <c r="C195" i="7" s="1"/>
  <c r="D203" i="7"/>
  <c r="E203" i="7"/>
  <c r="E195" i="7" s="1"/>
  <c r="F203" i="7"/>
  <c r="F195" i="7" s="1"/>
  <c r="G203" i="7"/>
  <c r="G195" i="7" s="1"/>
  <c r="H203" i="7"/>
  <c r="H195" i="7" s="1"/>
  <c r="C204" i="7"/>
  <c r="C196" i="7" s="1"/>
  <c r="D204" i="7"/>
  <c r="D196" i="7" s="1"/>
  <c r="E204" i="7"/>
  <c r="E196" i="7" s="1"/>
  <c r="F204" i="7"/>
  <c r="F196" i="7" s="1"/>
  <c r="G204" i="7"/>
  <c r="G196" i="7" s="1"/>
  <c r="H204" i="7"/>
  <c r="H196" i="7" s="1"/>
  <c r="D205" i="7"/>
  <c r="D197" i="7" s="1"/>
  <c r="E205" i="7"/>
  <c r="E197" i="7" s="1"/>
  <c r="F205" i="7"/>
  <c r="F197" i="7" s="1"/>
  <c r="G205" i="7"/>
  <c r="G197" i="7" s="1"/>
  <c r="H205" i="7"/>
  <c r="H197" i="7" s="1"/>
  <c r="D206" i="7"/>
  <c r="D198" i="7" s="1"/>
  <c r="E206" i="7"/>
  <c r="E198" i="7" s="1"/>
  <c r="F206" i="7"/>
  <c r="F198" i="7" s="1"/>
  <c r="G206" i="7"/>
  <c r="G198" i="7" s="1"/>
  <c r="H206" i="7"/>
  <c r="H198" i="7" s="1"/>
  <c r="E200" i="7"/>
  <c r="E192" i="7" s="1"/>
  <c r="F200" i="7"/>
  <c r="F192" i="7" s="1"/>
  <c r="G200" i="7"/>
  <c r="G192" i="7" s="1"/>
  <c r="H200" i="7"/>
  <c r="H192" i="7" s="1"/>
  <c r="I214" i="7"/>
  <c r="I212" i="7"/>
  <c r="I211" i="7"/>
  <c r="I210" i="7"/>
  <c r="H207" i="7"/>
  <c r="G207" i="7"/>
  <c r="F207" i="7"/>
  <c r="E207" i="7"/>
  <c r="D207" i="7"/>
  <c r="C207" i="7"/>
  <c r="I144" i="7"/>
  <c r="I145" i="7"/>
  <c r="I147" i="7"/>
  <c r="I148" i="7"/>
  <c r="I149" i="7"/>
  <c r="I150" i="7"/>
  <c r="E146" i="7"/>
  <c r="E18" i="7" s="1"/>
  <c r="D146" i="7"/>
  <c r="D18" i="7" s="1"/>
  <c r="C18" i="7"/>
  <c r="E151" i="7"/>
  <c r="I168" i="7"/>
  <c r="I169" i="7"/>
  <c r="I170" i="7"/>
  <c r="I171" i="7"/>
  <c r="I172" i="7"/>
  <c r="I173" i="7"/>
  <c r="I174" i="7"/>
  <c r="I152" i="7"/>
  <c r="I155" i="7"/>
  <c r="I156" i="7"/>
  <c r="I157" i="7"/>
  <c r="I158" i="7"/>
  <c r="C151" i="7"/>
  <c r="J151" i="7" s="1"/>
  <c r="C160" i="7"/>
  <c r="D160" i="7"/>
  <c r="E160" i="7"/>
  <c r="F160" i="7"/>
  <c r="G160" i="7"/>
  <c r="H160" i="7"/>
  <c r="C161" i="7"/>
  <c r="D161" i="7"/>
  <c r="E161" i="7"/>
  <c r="C162" i="7"/>
  <c r="D162" i="7"/>
  <c r="E162" i="7"/>
  <c r="F162" i="7"/>
  <c r="G162" i="7"/>
  <c r="H162" i="7"/>
  <c r="C163" i="7"/>
  <c r="D163" i="7"/>
  <c r="E163" i="7"/>
  <c r="F163" i="7"/>
  <c r="G163" i="7"/>
  <c r="H163" i="7"/>
  <c r="C164" i="7"/>
  <c r="D164" i="7"/>
  <c r="E164" i="7"/>
  <c r="F164" i="7"/>
  <c r="G164" i="7"/>
  <c r="H164" i="7"/>
  <c r="C165" i="7"/>
  <c r="D165" i="7"/>
  <c r="E165" i="7"/>
  <c r="F165" i="7"/>
  <c r="G165" i="7"/>
  <c r="H165" i="7"/>
  <c r="C166" i="7"/>
  <c r="D166" i="7"/>
  <c r="E166" i="7"/>
  <c r="F166" i="7"/>
  <c r="G166" i="7"/>
  <c r="H166" i="7"/>
  <c r="H167" i="7"/>
  <c r="H159" i="7" s="1"/>
  <c r="C167" i="7"/>
  <c r="C159" i="7" s="1"/>
  <c r="C179" i="7"/>
  <c r="C183" i="7"/>
  <c r="C175" i="7" s="1"/>
  <c r="D183" i="7"/>
  <c r="D175" i="7" s="1"/>
  <c r="E183" i="7"/>
  <c r="E175" i="7" s="1"/>
  <c r="F183" i="7"/>
  <c r="F175" i="7" s="1"/>
  <c r="G183" i="7"/>
  <c r="G175" i="7" s="1"/>
  <c r="H183" i="7"/>
  <c r="H175" i="7" s="1"/>
  <c r="C176" i="7"/>
  <c r="D176" i="7"/>
  <c r="E176" i="7"/>
  <c r="F176" i="7"/>
  <c r="G176" i="7"/>
  <c r="H176" i="7"/>
  <c r="C177" i="7"/>
  <c r="D177" i="7"/>
  <c r="E177" i="7"/>
  <c r="F177" i="7"/>
  <c r="G177" i="7"/>
  <c r="H177" i="7"/>
  <c r="C178" i="7"/>
  <c r="D178" i="7"/>
  <c r="E178" i="7"/>
  <c r="F178" i="7"/>
  <c r="G178" i="7"/>
  <c r="H178" i="7"/>
  <c r="D179" i="7"/>
  <c r="E179" i="7"/>
  <c r="F179" i="7"/>
  <c r="G179" i="7"/>
  <c r="H179" i="7"/>
  <c r="C180" i="7"/>
  <c r="D180" i="7"/>
  <c r="E180" i="7"/>
  <c r="F180" i="7"/>
  <c r="G180" i="7"/>
  <c r="H180" i="7"/>
  <c r="C181" i="7"/>
  <c r="D181" i="7"/>
  <c r="E181" i="7"/>
  <c r="F181" i="7"/>
  <c r="G181" i="7"/>
  <c r="H181" i="7"/>
  <c r="C182" i="7"/>
  <c r="D182" i="7"/>
  <c r="E182" i="7"/>
  <c r="F182" i="7"/>
  <c r="G182" i="7"/>
  <c r="H182" i="7"/>
  <c r="I184" i="7"/>
  <c r="I185" i="7"/>
  <c r="I186" i="7"/>
  <c r="I187" i="7"/>
  <c r="I188" i="7"/>
  <c r="I189" i="7"/>
  <c r="I190" i="7"/>
  <c r="C192" i="7"/>
  <c r="D192" i="7"/>
  <c r="D194" i="7"/>
  <c r="C197" i="7"/>
  <c r="C215" i="7"/>
  <c r="E231" i="7"/>
  <c r="C231" i="7"/>
  <c r="C239" i="7"/>
  <c r="J239" i="7" s="1"/>
  <c r="I240" i="7"/>
  <c r="I241" i="7"/>
  <c r="I242" i="7"/>
  <c r="I243" i="7"/>
  <c r="I244" i="7"/>
  <c r="I245" i="7"/>
  <c r="I246" i="7"/>
  <c r="C194" i="7" l="1"/>
  <c r="J202" i="7"/>
  <c r="I18" i="7"/>
  <c r="I192" i="7"/>
  <c r="I194" i="7"/>
  <c r="I193" i="7"/>
  <c r="I196" i="7"/>
  <c r="I197" i="7"/>
  <c r="I198" i="7"/>
  <c r="C14" i="7"/>
  <c r="I161" i="7"/>
  <c r="I166" i="7"/>
  <c r="I164" i="7"/>
  <c r="I162" i="7"/>
  <c r="F8" i="7"/>
  <c r="I160" i="7"/>
  <c r="I165" i="7"/>
  <c r="I163" i="7"/>
  <c r="C9" i="7"/>
  <c r="D10" i="7"/>
  <c r="F12" i="7"/>
  <c r="D199" i="7"/>
  <c r="D8" i="7"/>
  <c r="G13" i="7"/>
  <c r="E12" i="7"/>
  <c r="C11" i="7"/>
  <c r="G9" i="7"/>
  <c r="E8" i="7"/>
  <c r="H13" i="7"/>
  <c r="H9" i="7"/>
  <c r="C13" i="7"/>
  <c r="I146" i="7"/>
  <c r="I238" i="7"/>
  <c r="C8" i="7"/>
  <c r="F13" i="7"/>
  <c r="D12" i="7"/>
  <c r="H10" i="7"/>
  <c r="F9" i="7"/>
  <c r="C12" i="7"/>
  <c r="G10" i="7"/>
  <c r="E9" i="7"/>
  <c r="D9" i="7"/>
  <c r="D195" i="7"/>
  <c r="D11" i="7" s="1"/>
  <c r="G14" i="7"/>
  <c r="D13" i="7"/>
  <c r="H11" i="7"/>
  <c r="F10" i="7"/>
  <c r="H14" i="7"/>
  <c r="E10" i="7"/>
  <c r="C199" i="7"/>
  <c r="C191" i="7" s="1"/>
  <c r="F14" i="7"/>
  <c r="G11" i="7"/>
  <c r="E14" i="7"/>
  <c r="H8" i="7"/>
  <c r="F11" i="7"/>
  <c r="C15" i="7"/>
  <c r="H12" i="7"/>
  <c r="E13" i="7"/>
  <c r="G8" i="7"/>
  <c r="D14" i="7"/>
  <c r="G12" i="7"/>
  <c r="E11" i="7"/>
  <c r="D15" i="7"/>
  <c r="I207" i="7"/>
  <c r="I237" i="7"/>
  <c r="I234" i="7"/>
  <c r="I183" i="7"/>
  <c r="F231" i="7"/>
  <c r="G231" i="7"/>
  <c r="I232" i="7"/>
  <c r="I236" i="7"/>
  <c r="I233" i="7"/>
  <c r="I235" i="7"/>
  <c r="I175" i="7"/>
  <c r="H231" i="7"/>
  <c r="D231" i="7"/>
  <c r="I195" i="7" l="1"/>
  <c r="C10" i="7"/>
  <c r="C7" i="7" s="1"/>
  <c r="J7" i="7" s="1"/>
  <c r="I231" i="7"/>
  <c r="H239" i="7"/>
  <c r="G239" i="7"/>
  <c r="F239" i="7"/>
  <c r="E239" i="7"/>
  <c r="D239" i="7"/>
  <c r="K239" i="7" s="1"/>
  <c r="I222" i="7"/>
  <c r="I220" i="7"/>
  <c r="I219" i="7"/>
  <c r="I218" i="7"/>
  <c r="I217" i="7"/>
  <c r="I216" i="7"/>
  <c r="H215" i="7"/>
  <c r="G215" i="7"/>
  <c r="F215" i="7"/>
  <c r="E215" i="7"/>
  <c r="D215" i="7"/>
  <c r="D191" i="7" s="1"/>
  <c r="I206" i="7"/>
  <c r="I204" i="7"/>
  <c r="I203" i="7"/>
  <c r="I202" i="7"/>
  <c r="I201" i="7"/>
  <c r="I200" i="7"/>
  <c r="H199" i="7"/>
  <c r="G199" i="7"/>
  <c r="F199" i="7"/>
  <c r="E199" i="7"/>
  <c r="I180" i="7"/>
  <c r="I179" i="7"/>
  <c r="I177" i="7"/>
  <c r="G167" i="7"/>
  <c r="G159" i="7" s="1"/>
  <c r="F167" i="7"/>
  <c r="F159" i="7" s="1"/>
  <c r="E167" i="7"/>
  <c r="E159" i="7" s="1"/>
  <c r="D167" i="7"/>
  <c r="H151" i="7"/>
  <c r="G151" i="7"/>
  <c r="F151" i="7"/>
  <c r="D151" i="7"/>
  <c r="H143" i="7"/>
  <c r="G143" i="7"/>
  <c r="F143" i="7"/>
  <c r="E143" i="7"/>
  <c r="D143" i="7"/>
  <c r="C143" i="7"/>
  <c r="J143" i="7" s="1"/>
  <c r="I116" i="7"/>
  <c r="I115" i="7"/>
  <c r="I114" i="7"/>
  <c r="I113" i="7"/>
  <c r="I112" i="7"/>
  <c r="H111" i="7"/>
  <c r="G111" i="7"/>
  <c r="F111" i="7"/>
  <c r="E111" i="7"/>
  <c r="D111" i="7"/>
  <c r="C111" i="7"/>
  <c r="I102" i="7"/>
  <c r="I100" i="7"/>
  <c r="I99" i="7"/>
  <c r="I98" i="7"/>
  <c r="I74" i="7" s="1"/>
  <c r="H95" i="7"/>
  <c r="G95" i="7"/>
  <c r="F95" i="7"/>
  <c r="E95" i="7"/>
  <c r="D95" i="7"/>
  <c r="C95" i="7"/>
  <c r="I94" i="7"/>
  <c r="I92" i="7"/>
  <c r="I91" i="7"/>
  <c r="C87" i="7"/>
  <c r="I89" i="7"/>
  <c r="I88" i="7"/>
  <c r="H87" i="7"/>
  <c r="G87" i="7"/>
  <c r="F87" i="7"/>
  <c r="E87" i="7"/>
  <c r="D87" i="7"/>
  <c r="I86" i="7"/>
  <c r="I81" i="7"/>
  <c r="H79" i="7"/>
  <c r="G79" i="7"/>
  <c r="F79" i="7"/>
  <c r="E79" i="7"/>
  <c r="D79" i="7"/>
  <c r="C79" i="7"/>
  <c r="I73" i="7" l="1"/>
  <c r="I76" i="7"/>
  <c r="I75" i="7"/>
  <c r="I72" i="7"/>
  <c r="I78" i="7"/>
  <c r="G191" i="7"/>
  <c r="I215" i="7"/>
  <c r="I151" i="7"/>
  <c r="I199" i="7"/>
  <c r="E191" i="7"/>
  <c r="F191" i="7"/>
  <c r="H191" i="7"/>
  <c r="D159" i="7"/>
  <c r="I159" i="7" s="1"/>
  <c r="I167" i="7"/>
  <c r="I239" i="7"/>
  <c r="H71" i="7"/>
  <c r="G71" i="7"/>
  <c r="I12" i="7"/>
  <c r="I87" i="7"/>
  <c r="D71" i="7"/>
  <c r="I79" i="7"/>
  <c r="F71" i="7"/>
  <c r="I95" i="7"/>
  <c r="I111" i="7"/>
  <c r="I143" i="7"/>
  <c r="I11" i="7"/>
  <c r="D7" i="7"/>
  <c r="K7" i="7" s="1"/>
  <c r="G15" i="7"/>
  <c r="E7" i="7"/>
  <c r="L7" i="7" s="1"/>
  <c r="E15" i="7"/>
  <c r="G7" i="7"/>
  <c r="F15" i="7"/>
  <c r="F7" i="7"/>
  <c r="I14" i="7"/>
  <c r="E71" i="7"/>
  <c r="N254" i="6"/>
  <c r="M254" i="6"/>
  <c r="L254" i="6"/>
  <c r="K254" i="6"/>
  <c r="J254" i="6"/>
  <c r="N93" i="6"/>
  <c r="M93" i="6"/>
  <c r="L93" i="6"/>
  <c r="K93" i="6"/>
  <c r="J93" i="6"/>
  <c r="N85" i="6"/>
  <c r="M85" i="6"/>
  <c r="L85" i="6"/>
  <c r="K85" i="6"/>
  <c r="J85" i="6"/>
  <c r="N246" i="6"/>
  <c r="M246" i="6"/>
  <c r="L246" i="6"/>
  <c r="K246" i="6"/>
  <c r="J246" i="6"/>
  <c r="H246" i="6"/>
  <c r="G246" i="6"/>
  <c r="N238" i="6"/>
  <c r="M238" i="6"/>
  <c r="L238" i="6"/>
  <c r="K238" i="6"/>
  <c r="J238" i="6"/>
  <c r="H238" i="6"/>
  <c r="G238" i="6"/>
  <c r="N230" i="6"/>
  <c r="M230" i="6"/>
  <c r="L230" i="6"/>
  <c r="K230" i="6"/>
  <c r="J230" i="6"/>
  <c r="N222" i="6"/>
  <c r="M222" i="6"/>
  <c r="L222" i="6"/>
  <c r="K222" i="6"/>
  <c r="J222" i="6"/>
  <c r="N214" i="6"/>
  <c r="M214" i="6"/>
  <c r="L214" i="6"/>
  <c r="K214" i="6"/>
  <c r="J214" i="6"/>
  <c r="N206" i="6"/>
  <c r="M206" i="6"/>
  <c r="L206" i="6"/>
  <c r="K206" i="6"/>
  <c r="J206" i="6"/>
  <c r="G206" i="6"/>
  <c r="N198" i="6"/>
  <c r="M198" i="6"/>
  <c r="L198" i="6"/>
  <c r="K198" i="6"/>
  <c r="J198" i="6"/>
  <c r="N190" i="6"/>
  <c r="M190" i="6"/>
  <c r="L190" i="6"/>
  <c r="K190" i="6"/>
  <c r="J190" i="6"/>
  <c r="N182" i="6"/>
  <c r="M182" i="6"/>
  <c r="L182" i="6"/>
  <c r="K182" i="6"/>
  <c r="J182" i="6"/>
  <c r="N174" i="6"/>
  <c r="M174" i="6"/>
  <c r="L174" i="6"/>
  <c r="K174" i="6"/>
  <c r="J174" i="6"/>
  <c r="N166" i="6"/>
  <c r="M166" i="6"/>
  <c r="L166" i="6"/>
  <c r="K166" i="6"/>
  <c r="J166" i="6"/>
  <c r="H166" i="6"/>
  <c r="G166" i="6"/>
  <c r="H69" i="6"/>
  <c r="G69" i="6"/>
  <c r="N61" i="6"/>
  <c r="M61" i="6"/>
  <c r="L61" i="6"/>
  <c r="H61" i="6"/>
  <c r="G61" i="6"/>
  <c r="N53" i="6"/>
  <c r="M53" i="6"/>
  <c r="L53" i="6"/>
  <c r="K53" i="6"/>
  <c r="J53" i="6"/>
  <c r="N45" i="6"/>
  <c r="M45" i="6"/>
  <c r="L45" i="6"/>
  <c r="K45" i="6"/>
  <c r="J45" i="6"/>
  <c r="N37" i="6"/>
  <c r="M37" i="6"/>
  <c r="L37" i="6"/>
  <c r="K37" i="6"/>
  <c r="J37" i="6"/>
  <c r="N29" i="6"/>
  <c r="M29" i="6"/>
  <c r="L29" i="6"/>
  <c r="K29" i="6"/>
  <c r="J29" i="6"/>
  <c r="N19" i="6"/>
  <c r="M19" i="6"/>
  <c r="L19" i="6"/>
  <c r="K19" i="6"/>
  <c r="N17" i="6"/>
  <c r="M17" i="6"/>
  <c r="L17" i="6"/>
  <c r="K17" i="6"/>
  <c r="J17" i="6"/>
  <c r="N16" i="6"/>
  <c r="M16" i="6"/>
  <c r="L16" i="6"/>
  <c r="K16" i="6"/>
  <c r="J16" i="6"/>
  <c r="N15" i="6"/>
  <c r="M15" i="6"/>
  <c r="L15" i="6"/>
  <c r="K15" i="6"/>
  <c r="J15" i="6"/>
  <c r="M14" i="6"/>
  <c r="L14" i="6"/>
  <c r="K14" i="6"/>
  <c r="J14" i="6"/>
  <c r="N13" i="6"/>
  <c r="K13" i="6"/>
  <c r="G45" i="6" l="1"/>
  <c r="H45" i="6"/>
  <c r="G53" i="6"/>
  <c r="G37" i="6"/>
  <c r="G29" i="6"/>
  <c r="L21" i="6"/>
  <c r="K21" i="6"/>
  <c r="M21" i="6"/>
  <c r="N21" i="6"/>
  <c r="I191" i="7"/>
  <c r="I9" i="7"/>
  <c r="I71" i="7"/>
  <c r="H15" i="7"/>
  <c r="I15" i="7" s="1"/>
  <c r="H7" i="7"/>
  <c r="K12" i="6"/>
  <c r="J13" i="6"/>
  <c r="J12" i="6" s="1"/>
  <c r="M13" i="6"/>
  <c r="M12" i="6" s="1"/>
  <c r="N14" i="6"/>
  <c r="N12" i="6" s="1"/>
  <c r="L13" i="6"/>
  <c r="L12" i="6" s="1"/>
  <c r="I7" i="7" l="1"/>
  <c r="I8" i="7"/>
  <c r="I10" i="7"/>
</calcChain>
</file>

<file path=xl/sharedStrings.xml><?xml version="1.0" encoding="utf-8"?>
<sst xmlns="http://schemas.openxmlformats.org/spreadsheetml/2006/main" count="1195" uniqueCount="407">
  <si>
    <t xml:space="preserve">№ </t>
  </si>
  <si>
    <t>Единица измерения (по ОКЕИ)</t>
  </si>
  <si>
    <t xml:space="preserve">значение </t>
  </si>
  <si>
    <t>год</t>
  </si>
  <si>
    <t>2025 г.</t>
  </si>
  <si>
    <t>2026 г.</t>
  </si>
  <si>
    <t>2027 г.</t>
  </si>
  <si>
    <t>2028 г.</t>
  </si>
  <si>
    <t>2029 г.</t>
  </si>
  <si>
    <t>2030 г.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</si>
  <si>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</si>
  <si>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</si>
  <si>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</si>
  <si>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</si>
  <si>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</si>
  <si>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</si>
  <si>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</si>
  <si>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</si>
  <si>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</si>
  <si>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№ п/п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</si>
  <si>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</si>
  <si>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</si>
  <si>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</si>
  <si>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</si>
  <si>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</si>
  <si>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</si>
  <si>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</si>
  <si>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</si>
  <si>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</si>
  <si>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</si>
  <si>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</si>
  <si>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</si>
  <si>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</si>
  <si>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</si>
  <si>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 xml:space="preserve">1. </t>
  </si>
  <si>
    <t>1.1.1.</t>
  </si>
  <si>
    <t>1.2.</t>
  </si>
  <si>
    <t>1.3.</t>
  </si>
  <si>
    <t>1.3.1.</t>
  </si>
  <si>
    <t>2.1.</t>
  </si>
  <si>
    <t>2.1.1.</t>
  </si>
  <si>
    <t>3.1.</t>
  </si>
  <si>
    <t>3.1.1.</t>
  </si>
  <si>
    <t>4.2.</t>
  </si>
  <si>
    <t>4.2.1.</t>
  </si>
  <si>
    <t>2. Направление (подпрограмма) «Капитальный ремонт многоквартирных домов»</t>
  </si>
  <si>
    <t>3. Направление (подпрограмма) «Энергосбережение и повышение энергоэффективности»</t>
  </si>
  <si>
    <t>шт.</t>
  </si>
  <si>
    <t>%</t>
  </si>
  <si>
    <t>Доля замены ветхих инженерных сетей теплоснабжения, водоснабжения, водоотведения от общей протяженности ветхих сетей теплоснабжения, водоснабжения, водоотведения</t>
  </si>
  <si>
    <t>«МП»</t>
  </si>
  <si>
    <t>Гарантированное предоставление жилищно-коммунальных услуг населению</t>
  </si>
  <si>
    <t>Доля площади жилищного фонда, обеспеченного всеми видами благоустройства (инженерные сети), в общей площади жилищного фонда Нефтеюганского района</t>
  </si>
  <si>
    <t>Гкал/кв.м</t>
  </si>
  <si>
    <t>м3/чел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</si>
  <si>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</t>
  </si>
  <si>
    <t>Удельный расход ТЭ в многоквартирных домах 
(в расчете на 1 кв. метр общей площади)</t>
  </si>
  <si>
    <t xml:space="preserve"> «МП»</t>
  </si>
  <si>
    <t>Доля проведенных мероприятий по дезинсекции и дератизации территорий</t>
  </si>
  <si>
    <t>2. Показатели муниципальной программы</t>
  </si>
  <si>
    <t>2.2.</t>
  </si>
  <si>
    <t>2.3.</t>
  </si>
  <si>
    <t>2.4.</t>
  </si>
  <si>
    <t>Удельный расход холодной воды в многоквартирных домах (в расчете на 1 жителя)</t>
  </si>
  <si>
    <t>Удельный расход горячей воды в многоквартирных домах (в расчете на 1 жителя)</t>
  </si>
  <si>
    <t>3.2.</t>
  </si>
  <si>
    <t xml:space="preserve"> -</t>
  </si>
  <si>
    <t>Цель «Повышение надежности и качества предоставления жилищно-коммунальных услуг»</t>
  </si>
  <si>
    <t xml:space="preserve"> «ГП»</t>
  </si>
  <si>
    <t>Департамент имущественных отношений Нефтеюганского района</t>
  </si>
  <si>
    <t>Цель «Повышение эффективности использования энергетических ресурсов»</t>
  </si>
  <si>
    <t>Цель «Повышение качества условий проживания населения за счет формирования благоприятной среды проживания граждан»</t>
  </si>
  <si>
    <t>Комплекс процессных мероприятий «Реконструкция, расширение, модернизация, строительство  и капитальный ремонт объектов коммунального комплекса»</t>
  </si>
  <si>
    <t>Срок реализации: 2025 - 2030</t>
  </si>
  <si>
    <t>1.4.</t>
  </si>
  <si>
    <t>Комплекс процессных мероприятий «Капитальный ремонт, ремонт систем теплоснабжения, водоснабжения, водоотведения, электроснабжения для подготовки к осенне-зимнему периоду»</t>
  </si>
  <si>
    <t>1.4.1.</t>
  </si>
  <si>
    <t>Доля замены ветхих инженерных сетей теплоснабжения, водоснабжения, водоотведения от общей протяженности ветхих сетей теплоснабжения, водоснабжения, водоотведения.</t>
  </si>
  <si>
    <t>Гарантированное предоставление жилищно-коммунальных услуг населению.</t>
  </si>
  <si>
    <t>Доля площади жилищного фонда, обеспеченного всеми видами благоустройства (инженерные сети), в общей площади жилищного фонда Нефтеюганского района.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</si>
  <si>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площади).</t>
  </si>
  <si>
    <t>Удельный расход ТЭ в многоквартирных домах (в расчете на 1 кв. метр общей площади).
Удельный расход холодной воды в многоквартирных домах (в расчете на 1 жителя).
Удельный расход ТЭ в многоквартирных домах (в расчете на 1 кв. метр общей площади).
Удельный расход горячей воды в многоквартирных домах (в расчете на 1 жителя).
Удельный расход тепловой энергии на снабжение органов местного самоуправления и муниципальных учреждений (в расчете на 1 кв. метр общей площади).</t>
  </si>
  <si>
    <t>Комплекс процессных мероприятий «Проектирование и строительство систем инженерной инфраструктуры для жилищного строительства»</t>
  </si>
  <si>
    <t>4.1.</t>
  </si>
  <si>
    <t>4.1.1.</t>
  </si>
  <si>
    <t>Удельный расход холодной воды в многоквартирных домах (в расчете на 1 жителя).
Удельный расход ТЭ в многоквартирных домах (в расчете на 1 кв. метр общей площади).
Удельный расход горячей воды в многоквартирных домах (в расчете на 1 жителя).</t>
  </si>
  <si>
    <t>Комплекс процессных мероприятий «Повышение эффективности содержания общего имущества многоквартирных домов»</t>
  </si>
  <si>
    <t xml:space="preserve">Ответственный за реализацию: Департамент строительства и жилищно-коммунального комплекса Нефтеюганского района </t>
  </si>
  <si>
    <t>Доля проведенных мероприятий по дезинсекции и дератизации территорий.</t>
  </si>
  <si>
    <t>Комплекс процессных мероприятий «Развитие энергосбережения и повышение энергоэффективности»</t>
  </si>
  <si>
    <t>3.1.2.</t>
  </si>
  <si>
    <t>3.1.3.</t>
  </si>
  <si>
    <t>5.1.</t>
  </si>
  <si>
    <t>5.1.1.</t>
  </si>
  <si>
    <t>6. Реестр документов, входящих в состав муниципальной программы</t>
  </si>
  <si>
    <t>Департамент строительства и жилищно-коммунального комплекса Нефтеюганского района</t>
  </si>
  <si>
    <t xml:space="preserve">https://nefteyuganskij-r86.gosweb.gosuslugi.ru/ofitsialno/dokumenty/dokumenty-all-2494_13716.html </t>
  </si>
  <si>
    <t>7. Перечень создаваемых объектов на 2025 год и на плановый период 2026-2030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</si>
  <si>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Наименование муниципального образования</t>
  </si>
  <si>
    <t>Наименование объекта</t>
  </si>
  <si>
    <t>Мощность</t>
  </si>
  <si>
    <t xml:space="preserve">Срок строительства, проектирования (характер работ) </t>
  </si>
  <si>
    <t>МОЙ СТОЛБЕЦ, КОТОРЫЙ СКРЫВАЕТСЯЯ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</si>
  <si>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</si>
  <si>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01.01.2025</t>
  </si>
  <si>
    <t>Источник финансирования</t>
  </si>
  <si>
    <t>Инвестиции (тыс.рублей)</t>
  </si>
  <si>
    <t>Заказчик по строительству (приобретению)</t>
  </si>
  <si>
    <t>Механизм реализации</t>
  </si>
  <si>
    <t>Всего, в том числе:</t>
  </si>
  <si>
    <t>всего</t>
  </si>
  <si>
    <t>Федеральный бюджет</t>
  </si>
  <si>
    <t>Бюджет автономного округа</t>
  </si>
  <si>
    <t>Местный бюджет</t>
  </si>
  <si>
    <t>Межбюджетные трансферты поселениям Нефтеюганского района</t>
  </si>
  <si>
    <t>Объем налоговых расходов Нефтеюганского района</t>
  </si>
  <si>
    <t>Средства поселений</t>
  </si>
  <si>
    <t>Иные источники</t>
  </si>
  <si>
    <t>Всего по разделу I</t>
  </si>
  <si>
    <t>сп. Сингапай Нефтеюганский район</t>
  </si>
  <si>
    <t>Комплекс сооружений водоснабжения, водоочистки и сетей водоснабжения в сп. Сингапай Нефтеюганского района</t>
  </si>
  <si>
    <t>400 м3/сут</t>
  </si>
  <si>
    <t>ПИР 2025
СМР 2026-2027</t>
  </si>
  <si>
    <t xml:space="preserve">пир 25 -15 000
смр 26 ОБ 180 000, МБ 20 000
смр 27 ОБ 180 000
</t>
  </si>
  <si>
    <t>сп. Куть-Ях Нефтеюганский район</t>
  </si>
  <si>
    <t>Реконструкция АГРС "Кавказ -3" в сп. Куть-Ях Нефтеюганского района</t>
  </si>
  <si>
    <t>ПИР 2025-2026</t>
  </si>
  <si>
    <t>Гкал/час</t>
  </si>
  <si>
    <t xml:space="preserve">СМР 2025 
</t>
  </si>
  <si>
    <t>СМР 25-об 47678</t>
  </si>
  <si>
    <t xml:space="preserve">пгт.Пойковский Нефтеюганского района </t>
  </si>
  <si>
    <t xml:space="preserve">"Сети ТВС от ТК 3А-14 до ТК 3-12а и от ТК 12 до ТК 3-8 в 3 "А" пгт. Пойковский Нефтеюганского района 
</t>
  </si>
  <si>
    <t>м.</t>
  </si>
  <si>
    <t>СМР 2025 ОБ 17134,4</t>
  </si>
  <si>
    <t xml:space="preserve">сп. Каркатеевы Нефтеюганского района </t>
  </si>
  <si>
    <t>Фундаменты и инженерные сети для объекта "Блочно-модульная котельная 9 МВт в сп.Каркатеевы Нефтеюганского района"</t>
  </si>
  <si>
    <t xml:space="preserve"> СМР 2025
</t>
  </si>
  <si>
    <t>СМР 2025 ОБ 61707 МБ 6 856,36</t>
  </si>
  <si>
    <t xml:space="preserve">Водопровод квартала индивидуальной жилой застройки от ВОС до ТК-22 в с.Чеускино Нефтеюганского района </t>
  </si>
  <si>
    <t>м3</t>
  </si>
  <si>
    <t>ПИР 2024-2025
СМР 2025</t>
  </si>
  <si>
    <t>СМР 2025 20 000</t>
  </si>
  <si>
    <t>Блочно-модульная котельная в сп.Сингапай Нефтеюганского района</t>
  </si>
  <si>
    <t>ПИР 2024-2025
СМР 2026</t>
  </si>
  <si>
    <t>ПИР 25 г. 8126,61263 СМР 2026 ОБ 240 000, МБ 60 000</t>
  </si>
  <si>
    <t>сп. Усть-Юган Нефтеюганский район</t>
  </si>
  <si>
    <t>Строительство  комплекса сооружений водоснабжения, водоочистки и сетей водоснабжения в сп. Усть-Юган</t>
  </si>
  <si>
    <t>ПИР 2027</t>
  </si>
  <si>
    <t xml:space="preserve">20 000 ПИР 27
</t>
  </si>
  <si>
    <t>Блочно-модульная установка ВОС – 100 м3/сут., сети водоснабжения в сп.Куть-Ях Нефтеюганского района (п.Лиственный)</t>
  </si>
  <si>
    <t>ПИР 2026 
СМР 2027</t>
  </si>
  <si>
    <t>7 489,00000 ПИР 26
52 000,000 СМР 27</t>
  </si>
  <si>
    <t>сп.Лемпино Нефтеюганский район</t>
  </si>
  <si>
    <t>Реконструкция объекта:  «Котельная № 1»</t>
  </si>
  <si>
    <t>ПИР 2026 
СМР 2027-2028</t>
  </si>
  <si>
    <t xml:space="preserve"> пПИР 
</t>
  </si>
  <si>
    <t>сп.Куть-Ях Нефтеюганский район</t>
  </si>
  <si>
    <t xml:space="preserve">Реконструкция объекта «Сети тепловодоснабжения» </t>
  </si>
  <si>
    <t xml:space="preserve">ПИР 2027 
СМР 2028 </t>
  </si>
  <si>
    <t>ПИР 2027 3200 СМР 2028 15000</t>
  </si>
  <si>
    <t>Реконструкция объекта «Котельная» в п.Усть-Юган</t>
  </si>
  <si>
    <t>МВт</t>
  </si>
  <si>
    <t xml:space="preserve">ПИР 2026 
СМР 2027 </t>
  </si>
  <si>
    <t>106 000,00000
(ПИР и СМР)</t>
  </si>
  <si>
    <t xml:space="preserve">Строительство ТВС с ЦТП от п.Усть-Юган до ст. Усть-Юган </t>
  </si>
  <si>
    <t xml:space="preserve">ПИР 2026  
СМР 2027 </t>
  </si>
  <si>
    <t>45 000 пир 2026</t>
  </si>
  <si>
    <t>сп.Усть-Юган Нефтеюганский район</t>
  </si>
  <si>
    <t xml:space="preserve">Блочно-модульная ВОС п.Юганская Обь </t>
  </si>
  <si>
    <t>м3/сут.</t>
  </si>
  <si>
    <t xml:space="preserve">ПИР 2028
СМР 2029-2030 </t>
  </si>
  <si>
    <t>ПИР  7000 СМР 48000</t>
  </si>
  <si>
    <t>Реконструкция котельной в п.Юганская Обь</t>
  </si>
  <si>
    <t>сп.Сингапай Нефтеюганский район</t>
  </si>
  <si>
    <t>Магистральный водопровод совмещенный с противопожарным по ул. Молодежная, проспекту Мечтателей, ул.Садовая, ул.Березовая 
Реконструкция объекта «Здание котельной" в с.Чеускино</t>
  </si>
  <si>
    <t xml:space="preserve">ПИР 2026
СМР 2027-2028 </t>
  </si>
  <si>
    <t>ПИР и СМР 29200</t>
  </si>
  <si>
    <t>Модернизация водозаборных скважин в с.Чеускино</t>
  </si>
  <si>
    <t xml:space="preserve">ПИР 2025 
СМР 2026 </t>
  </si>
  <si>
    <t>2000 ПИР 25
8000 СМР 26</t>
  </si>
  <si>
    <t>Реконструкция объекта: "Здание котельной" в с.Чеускино</t>
  </si>
  <si>
    <t xml:space="preserve">ПИР 2027
СМР 2028-2029 </t>
  </si>
  <si>
    <t>пир 3000</t>
  </si>
  <si>
    <t>смр 27000</t>
  </si>
  <si>
    <t>сп. Салым Нефтеюганский район</t>
  </si>
  <si>
    <t>Строительство котельной (Гальватек) сп.Салым</t>
  </si>
  <si>
    <t xml:space="preserve">ПИР 2025 
СМР 2027-2028 </t>
  </si>
  <si>
    <t xml:space="preserve"> ПИР 5000 смр 50000</t>
  </si>
  <si>
    <t>сп.Салым Нефтеюганский район</t>
  </si>
  <si>
    <t>Блочно-модульная ВОС с. Чеускино Нефтеюганского района</t>
  </si>
  <si>
    <t>ПИР 2025</t>
  </si>
  <si>
    <t>ПИР 2025 15000</t>
  </si>
  <si>
    <t>сп. Сентябрьский Нефтеюганский район</t>
  </si>
  <si>
    <t>Блочно-модульная ВОС с. Сентябрьский Нефтеюганского района</t>
  </si>
  <si>
    <t>ПИР 2025-2026 
СМР 2027-2028</t>
  </si>
  <si>
    <t>ПИР 2026 25000</t>
  </si>
  <si>
    <t>Реконструкция объекта: Здание по объекту «Расширение ВОС в пос.Салым»</t>
  </si>
  <si>
    <t xml:space="preserve">ПИР 2025-2026
СМР 2027-2028 </t>
  </si>
  <si>
    <t>ПИР 2026-18000</t>
  </si>
  <si>
    <t>сп. Каркатеевы Нефтеюганский район</t>
  </si>
  <si>
    <t xml:space="preserve"> СМР 2025</t>
  </si>
  <si>
    <t>СМР 2025 22560,88</t>
  </si>
  <si>
    <t xml:space="preserve">https://admoil.gosuslugi.ru/ofitsialno/dokumenty/dokumenty-all-2494_15515.html </t>
  </si>
  <si>
    <t>Ответственный за реализацию: Департамент строительства и жилищно-коммунального комплекса Нефтеюганского района</t>
  </si>
  <si>
    <t>5. Финансовое обеспечение муниципальной программы</t>
  </si>
  <si>
    <t>Наименование муниципальной программы, структурного элемента / источник финансового обеспечения</t>
  </si>
  <si>
    <t>Объем финансового обеспечения по годам реализации, тыс. рублей</t>
  </si>
  <si>
    <t>Всего</t>
  </si>
  <si>
    <t>Муниципальная программа (всего), в том числе:</t>
  </si>
  <si>
    <t>Межбюджетные трансферты поселениям Нефтеюганского района&lt;*&gt;</t>
  </si>
  <si>
    <t>Объем налоговых расходов Нефтеюганского района &lt;**&gt;</t>
  </si>
  <si>
    <t>Средства поселений&lt;***&gt;</t>
  </si>
  <si>
    <t>Иные источники&lt;****&gt;</t>
  </si>
  <si>
    <t>1. Направление (подпрограмма) «Создание условий для обеспечения качественными коммунальными услугами» (всего), в том числе:</t>
  </si>
  <si>
    <t>4. Направление (подпрограмма) «Проектирование и строительство систем инженерной инфраструктуры» (всего), в том числе:</t>
  </si>
  <si>
    <t>4.1. Комплекс процессных мероприятий «Проектирование и строительство систем инженерной инфраструктуры для жилищного строительства» (всего), в том числе:</t>
  </si>
  <si>
    <t>2.1. Комплекс процессных мероприятий «Повышение эффективности содержания общего имущества многоквартирных домов» (всего), в том числе:</t>
  </si>
  <si>
    <t>3.1. Комплекс процессных мероприятий «Развитие энергосбережения и повышение энергоэффективности», (всего), в том числе:</t>
  </si>
  <si>
    <t>5. Структурные элементы, не входящие в направления (подпрограммы), (всего), в том числе:</t>
  </si>
  <si>
    <t>Комплекс процессных мероприятий «Предоставление субсидий  в сфере жилищно-коммунального комплекса»</t>
  </si>
  <si>
    <t>Объект  Реконструкция АГРС "Кавказ -3" в сп. Куть-Ях Нефтеюганского района</t>
  </si>
  <si>
    <t>Объект Блочно-модульная котельная в сп.Сингапай Нефтеюганского района</t>
  </si>
  <si>
    <t>переходящий</t>
  </si>
  <si>
    <t>Объект Комплекс сооружений водоснабжения, водоочистки и сетей водоснабжения в сп. Сингапай Нефтеюганского района</t>
  </si>
  <si>
    <t>Удельный расход холодной воды в многоквартирных домах 
(в расчете на 1 кв. метр общей площади)</t>
  </si>
  <si>
    <t>Удельный расход горячей воды в многоквартирных домах
(в расчете на 1 кв. метр общей площади)</t>
  </si>
  <si>
    <t>департамент строительства и жилищно-коммунального комплекса Нефтеюганского района</t>
  </si>
  <si>
    <t>Муниципальное казенное предприятие «Управление капитального строительства и жилищно-коммунального комплекса Нефтеюганского района»</t>
  </si>
  <si>
    <t>2 Направление (подпрограмма) «Капитальный ремонт многоквартирных домов»</t>
  </si>
  <si>
    <t>3 Направление (подпрограмма) «Энергосбережение и повышение энергоэффективности»</t>
  </si>
  <si>
    <t>4 Направление (подпрограмма) «Проектирование и строительство систем инженерной инфраструктуры»</t>
  </si>
  <si>
    <t>1. Цель «Повышение надежности и качества предоставления жилищно-коммунальных услуг»</t>
  </si>
  <si>
    <r>
      <rPr>
        <vertAlign val="superscript"/>
        <sz val="9"/>
        <color theme="1"/>
        <rFont val="Times New Roman"/>
        <family val="1"/>
        <charset val="204"/>
      </rPr>
      <t>10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
</t>
    </r>
    <r>
      <rPr>
        <vertAlign val="superscript"/>
        <sz val="9"/>
        <color theme="1"/>
        <rFont val="Times New Roman"/>
        <family val="1"/>
        <charset val="204"/>
      </rPr>
      <t>11</t>
    </r>
    <r>
      <rPr>
        <sz val="9"/>
        <color theme="1"/>
        <rFont val="Times New Roman"/>
        <family val="1"/>
        <charset val="204"/>
      </rPr>
      <t xml:space="preserve"> Заполняется при наличии соответствующих показателей в паспорте муниципальной программы с учетом выбранной периодичности наблюдения.
</t>
    </r>
    <r>
      <rPr>
        <vertAlign val="superscript"/>
        <sz val="9"/>
        <color theme="1"/>
        <rFont val="Times New Roman"/>
        <family val="1"/>
        <charset val="204"/>
      </rPr>
      <t>12</t>
    </r>
    <r>
      <rPr>
        <sz val="9"/>
        <color theme="1"/>
        <rFont val="Times New Roman"/>
        <family val="1"/>
        <charset val="204"/>
      </rPr>
      <t xml:space="preserve"> Заполняется в соответствии с разделом 2.
</t>
    </r>
  </si>
  <si>
    <r>
      <rPr>
        <vertAlign val="super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 xml:space="preserve"> Приводятся показатели уровня муниципальной программы.
</t>
    </r>
    <r>
      <rPr>
        <vertAlign val="superscript"/>
        <sz val="9"/>
        <color theme="1"/>
        <rFont val="Times New Roman"/>
        <family val="1"/>
        <charset val="204"/>
      </rPr>
      <t>3</t>
    </r>
    <r>
      <rPr>
        <sz val="9"/>
        <color theme="1"/>
        <rFont val="Times New Roman"/>
        <family val="1"/>
        <charset val="204"/>
      </rPr>
      <t xml:space="preserve"> 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
</t>
    </r>
    <r>
      <rPr>
        <vertAlign val="superscript"/>
        <sz val="9"/>
        <color theme="1"/>
        <rFont val="Times New Roman"/>
        <family val="1"/>
        <charset val="204"/>
      </rPr>
      <t xml:space="preserve">4 </t>
    </r>
    <r>
      <rPr>
        <sz val="9"/>
        <color theme="1"/>
        <rFont val="Times New Roman"/>
        <family val="1"/>
        <charset val="204"/>
      </rPr>
      <t xml:space="preserve">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
</t>
    </r>
    <r>
      <rPr>
        <vertAlign val="superscript"/>
        <sz val="9"/>
        <color theme="1"/>
        <rFont val="Times New Roman"/>
        <family val="1"/>
        <charset val="204"/>
      </rPr>
      <t>5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
</t>
    </r>
    <r>
      <rPr>
        <vertAlign val="superscript"/>
        <sz val="9"/>
        <color theme="1"/>
        <rFont val="Times New Roman"/>
        <family val="1"/>
        <charset val="204"/>
      </rPr>
      <t>6</t>
    </r>
    <r>
      <rPr>
        <sz val="9"/>
        <color theme="1"/>
        <rFont val="Times New Roman"/>
        <family val="1"/>
        <charset val="204"/>
      </rPr>
      <t xml:space="preserve"> 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
</t>
    </r>
    <r>
      <rPr>
        <vertAlign val="superscript"/>
        <sz val="9"/>
        <color theme="1"/>
        <rFont val="Times New Roman"/>
        <family val="1"/>
        <charset val="204"/>
      </rPr>
      <t>7</t>
    </r>
    <r>
      <rPr>
        <sz val="9"/>
        <color theme="1"/>
        <rFont val="Times New Roman"/>
        <family val="1"/>
        <charset val="204"/>
      </rPr>
      <t xml:space="preserve"> 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
</t>
    </r>
    <r>
      <rPr>
        <vertAlign val="superscript"/>
        <sz val="9"/>
        <color theme="1"/>
        <rFont val="Times New Roman"/>
        <family val="1"/>
        <charset val="204"/>
      </rPr>
      <t>8</t>
    </r>
    <r>
      <rPr>
        <sz val="9"/>
        <color theme="1"/>
        <rFont val="Times New Roman"/>
        <family val="1"/>
        <charset val="204"/>
      </rPr>
      <t xml:space="preserve"> Наименование целевых показателей национальных целей, вклад в достижение которых обеспечивает показатель муниципальной программы.
</t>
    </r>
    <r>
      <rPr>
        <vertAlign val="superscript"/>
        <sz val="9"/>
        <color theme="1"/>
        <rFont val="Times New Roman"/>
        <family val="1"/>
        <charset val="204"/>
      </rPr>
      <t>9</t>
    </r>
    <r>
      <rPr>
        <sz val="9"/>
        <color theme="1"/>
        <rFont val="Times New Roman"/>
        <family val="1"/>
        <charset val="204"/>
      </rPr>
      <t xml:space="preserve"> 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
</t>
    </r>
  </si>
  <si>
    <t>На конец 2025 
года</t>
  </si>
  <si>
    <t>Повышение эффективности, качества и надежности поставки жилищно-коммунальных услуг.</t>
  </si>
  <si>
    <t>Обеспечение надежности качества и предоставления жилищно-коммунальных услуг населению, за счет реконструкции, расширения, модернизации, строительства  и капитального ремонта объектов коммунального комплекса.</t>
  </si>
  <si>
    <t>Обеспечение качественной подготовки объектов коммунального комплекса к прохождению осенне-зимнего периода.</t>
  </si>
  <si>
    <t>Ежегодная замена ветхих инженерных сетей и ремонт оборудования.</t>
  </si>
  <si>
    <t>Предоставление субсидии в целях финансового обеспечения затрат на приобретение топлива для обеспечения неснижаемого нормативного запаса топлива на источниках тепловой энергии, расположенных на территории Нефтеюганского района.</t>
  </si>
  <si>
    <t>Предоставление субсидии в связи с оказанием услуг в сфере ЖКК на территории Нефтеюганского района.</t>
  </si>
  <si>
    <t>Обеспечение потребителей Нефтеюганского района жилищно-коммунальными услугами.</t>
  </si>
  <si>
    <t>Возмещение ресурсоснабжающим организациям, осуществляющим регулируемый вид деятельности в сфере тепло-, водоснабжения и водоотведения, недополученных доходов в связи с применением понижающих коэффициентов к нормативам потребления коммунальных услуг.</t>
  </si>
  <si>
    <t>Обеспечение потребителей Нефтеюганского района коммунальными услугами.</t>
  </si>
  <si>
    <t>Обеспечение реализации мероприятий по ремонту  общего имущества в МКД (в т.ч. муниципальных квартир).</t>
  </si>
  <si>
    <t>Проведение ремонта муниципального имущества, в том числе приспособление жилых помещений и общего имущества в многоквартирных домах с учетом потребностей инвалидов.</t>
  </si>
  <si>
    <t>Повышение энергетической эффективности в бюджетной сфере Нефтеюганского района.</t>
  </si>
  <si>
    <t>Проведение работ капитального характера, с использованием  бережливых технологий в целях снижения затрат и повышения энергоэффективности.</t>
  </si>
  <si>
    <t>Проведение встреч с обучающимися общеобразовательных учреждений по вопросам бережного отношения к коммунальным ресурсам, общему имуществу жилых домов и общественных мест (парки, бульвары, скверы).</t>
  </si>
  <si>
    <t>Проведение конкурсов, по бережливому отношению к энергоресурсам среди общеобразовательных организаций.</t>
  </si>
  <si>
    <t>Замена (поверка) поквартирных узлов учета энергоресурсов, установленных в квартирах муниципальной собственности.</t>
  </si>
  <si>
    <t>Повышение эффективности использования энергетических ресурсов.</t>
  </si>
  <si>
    <t>Обеспечение системами инженерной инфраструктуры территорий, предназначенных для жилищного строительства.</t>
  </si>
  <si>
    <t>Проектирование и строительно-монтажные работы инженерной инфрастуктуры для жилищного строительства.</t>
  </si>
  <si>
    <t>Проектирование и строительно-монтажные работы инженерной инфрастуктуры для индивидуального жилищного строительства.</t>
  </si>
  <si>
    <t>1.2.1.</t>
  </si>
  <si>
    <t xml:space="preserve"> «Об утверждении порядка предоставления субсидии в целях финансового обеспечения затрат на приобретение топлива для обеспечения неснижаемого нормативного запаса топлива на источниках тепловой энергии, расположенных на территории Нефтеюганского района» </t>
  </si>
  <si>
    <t xml:space="preserve">«Об утверждении Порядка предоставления субсидии в связи с оказанием услуг в сфере жилищно-коммунального комплекса на территории Нефтеюганского района» </t>
  </si>
  <si>
    <t xml:space="preserve">от 17.08.2020
№ 1194-па-нпа </t>
  </si>
  <si>
    <t xml:space="preserve">от 11.05.2017
№ 747-па-нпа </t>
  </si>
  <si>
    <r>
      <t>Тип документа</t>
    </r>
    <r>
      <rPr>
        <vertAlign val="superscript"/>
        <sz val="13"/>
        <color theme="1"/>
        <rFont val="Times New Roman"/>
        <family val="1"/>
        <charset val="204"/>
      </rPr>
      <t xml:space="preserve"> 23</t>
    </r>
  </si>
  <si>
    <r>
      <t>Вид документа</t>
    </r>
    <r>
      <rPr>
        <vertAlign val="superscript"/>
        <sz val="13"/>
        <color theme="1"/>
        <rFont val="Times New Roman"/>
        <family val="1"/>
        <charset val="204"/>
      </rPr>
      <t xml:space="preserve"> 24</t>
    </r>
  </si>
  <si>
    <r>
      <t>Наименование документа</t>
    </r>
    <r>
      <rPr>
        <vertAlign val="superscript"/>
        <sz val="13"/>
        <color theme="1"/>
        <rFont val="Times New Roman"/>
        <family val="1"/>
        <charset val="204"/>
      </rPr>
      <t xml:space="preserve"> 25</t>
    </r>
  </si>
  <si>
    <r>
      <t>Реквизиты</t>
    </r>
    <r>
      <rPr>
        <vertAlign val="superscript"/>
        <sz val="13"/>
        <color theme="1"/>
        <rFont val="Times New Roman"/>
        <family val="1"/>
        <charset val="204"/>
      </rPr>
      <t xml:space="preserve"> 26</t>
    </r>
  </si>
  <si>
    <r>
      <t>Разработчик</t>
    </r>
    <r>
      <rPr>
        <vertAlign val="superscript"/>
        <sz val="13"/>
        <color theme="1"/>
        <rFont val="Times New Roman"/>
        <family val="1"/>
        <charset val="204"/>
      </rPr>
      <t xml:space="preserve"> 27</t>
    </r>
  </si>
  <si>
    <r>
      <t>Гиперссылка на текст документа</t>
    </r>
    <r>
      <rPr>
        <vertAlign val="superscript"/>
        <sz val="13"/>
        <color theme="1"/>
        <rFont val="Times New Roman"/>
        <family val="1"/>
        <charset val="204"/>
      </rPr>
      <t xml:space="preserve"> 28</t>
    </r>
  </si>
  <si>
    <r>
      <rPr>
        <vertAlign val="superscript"/>
        <sz val="9"/>
        <color theme="1"/>
        <rFont val="Times New Roman"/>
        <family val="1"/>
        <charset val="204"/>
      </rPr>
      <t>29</t>
    </r>
    <r>
      <rPr>
        <sz val="9"/>
        <color theme="1"/>
        <rFont val="Times New Roman"/>
        <family val="1"/>
        <charset val="204"/>
      </rPr>
      <t xml:space="preserve"> В разделе II включаются объекты, планируемые к созданию в период реализации муниципальной программы, не обеспеченные финансированием.</t>
    </r>
  </si>
  <si>
    <r>
      <t xml:space="preserve">II.  Объекты, планируемые к созданию в период реализации муниципальной программы 2025-2030 годов </t>
    </r>
    <r>
      <rPr>
        <vertAlign val="superscript"/>
        <sz val="13"/>
        <rFont val="Times New Roman"/>
        <family val="1"/>
        <charset val="204"/>
      </rPr>
      <t>29</t>
    </r>
  </si>
  <si>
    <t>Всего по разделу II</t>
  </si>
  <si>
    <t>I. Объекты, создаваемые в 2025 финансовом году и плановом периоде 2026-2030 годов, включая приобретение объектов недвижимого имущества, объектов, создаваемых в соответствии с соглашениями о государственно-частном партнёрстве, муниципально-частном партнёрстве и концессионными соглашениями</t>
  </si>
  <si>
    <r>
      <rPr>
        <vertAlign val="superscript"/>
        <sz val="9"/>
        <rFont val="Times New Roman"/>
        <family val="1"/>
        <charset val="204"/>
      </rPr>
      <t>13</t>
    </r>
    <r>
      <rPr>
        <sz val="9"/>
        <rFont val="Times New Roman"/>
        <family val="1"/>
        <charset val="204"/>
      </rPr>
      <t xml:space="preserve"> 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
</t>
    </r>
    <r>
      <rPr>
        <vertAlign val="superscript"/>
        <sz val="9"/>
        <rFont val="Times New Roman"/>
        <family val="1"/>
        <charset val="204"/>
      </rPr>
      <t>14</t>
    </r>
    <r>
      <rPr>
        <sz val="9"/>
        <rFont val="Times New Roman"/>
        <family val="1"/>
        <charset val="204"/>
      </rPr>
      <t xml:space="preserve"> Приводится краткое описание социальных, экономических и иных эффектов реализации каждой задачи структурного элемента муниципальной программы. 
</t>
    </r>
    <r>
      <rPr>
        <vertAlign val="superscript"/>
        <sz val="9"/>
        <rFont val="Times New Roman"/>
        <family val="1"/>
        <charset val="204"/>
      </rPr>
      <t>15</t>
    </r>
    <r>
      <rPr>
        <sz val="9"/>
        <rFont val="Times New Roman"/>
        <family val="1"/>
        <charset val="204"/>
      </rPr>
      <t xml:space="preserve"> Указываются наименования показателей уровня муниципальной программы, на достижение которых направлен структурный элемент.
</t>
    </r>
    <r>
      <rPr>
        <vertAlign val="superscript"/>
        <sz val="9"/>
        <rFont val="Times New Roman"/>
        <family val="1"/>
        <charset val="204"/>
      </rPr>
      <t>16</t>
    </r>
    <r>
      <rPr>
        <sz val="9"/>
        <rFont val="Times New Roman"/>
        <family val="1"/>
        <charset val="204"/>
      </rPr>
      <t xml:space="preserve"> Приводится при необходимости.
</t>
    </r>
    <r>
      <rPr>
        <vertAlign val="superscript"/>
        <sz val="9"/>
        <rFont val="Times New Roman"/>
        <family val="1"/>
        <charset val="204"/>
      </rPr>
      <t>17</t>
    </r>
    <r>
      <rPr>
        <sz val="9"/>
        <rFont val="Times New Roman"/>
        <family val="1"/>
        <charset val="204"/>
      </rPr>
      <t xml:space="preserve"> Указывается куратор регионального проекта в соответствии с Перечнем должностных лиц, ответственных за реализацию региональных проектов, входящих в состав национальных проектов Российской Федерации, утвержденным распоряжением администрации Нефтеюганского района.   
</t>
    </r>
    <r>
      <rPr>
        <vertAlign val="superscript"/>
        <sz val="9"/>
        <rFont val="Times New Roman"/>
        <family val="1"/>
        <charset val="204"/>
      </rPr>
      <t>19</t>
    </r>
    <r>
      <rPr>
        <sz val="9"/>
        <rFont val="Times New Roman"/>
        <family val="1"/>
        <charset val="204"/>
      </rPr>
      <t xml:space="preserve"> Приводится в случае наличия структурных элементов, не входящих в направления (подпрограммы) муниципальной программы.</t>
    </r>
  </si>
  <si>
    <t>Комплекс процессных мероприятий «Обеспечение деятельности органов местного самоуправления Нефтеюганского района»</t>
  </si>
  <si>
    <t>Обеспечение выполнения полномочий и функций департамента строительства и жилищно-коммунального комплекса Нефтеюганского района.</t>
  </si>
  <si>
    <t>5.2.</t>
  </si>
  <si>
    <t>5.2.1.</t>
  </si>
  <si>
    <t>Обеспечение выполнения полномочий и функций муниципального казенного учреждения «Управление капитального строительства и жилищно-коммунального комплекса Нефтеюганского района».</t>
  </si>
  <si>
    <t>Обеспечение деятельности муниципального казенного учреждения «Управление капитального строительства и жилищно-коммунального комплекса Нефтеюганского района».</t>
  </si>
  <si>
    <t>Комплекс процессных мероприятий «Обеспечение деятельности муниципального казенного учреждения «Управление капитального строительства и жилищно-коммунального комплекса Нефтеюганского района»</t>
  </si>
  <si>
    <t>5.1. Комплекс процессных мероприятий «Обеспечение деятельности органов местного самоуправления Нефтеюганского района» (всего), в том числе:</t>
  </si>
  <si>
    <t>Постановление администрации Нефтеюганского района</t>
  </si>
  <si>
    <t>5.2. Комплекс процессных мероприятий «Обеспечение деятельности муниципального казенного учреждения «Управление капитального строительства и жилищно-коммунального комплекса Нефтеюганского района» (всего), в том числе:</t>
  </si>
  <si>
    <t xml:space="preserve">Порядок </t>
  </si>
  <si>
    <t>Комплекс процессных мероприятий «Проектирование и строительство систем инженерной и транспортной инфраструктуры для индивидуального жилищного строительства, в том числе льготной категории граждан»</t>
  </si>
  <si>
    <t>Обеспечение инженерной и транспортной инфраструктурой для индивидуального жилищного строительства, в том числе льготной категории граждан.</t>
  </si>
  <si>
    <t>4.2. Комплекс процессных мероприятий «Проектирование и строительство систем инженерной и транспортной инфраструктуры для индивидуального жилищного строительства, в том числе льготной категории граждан» (всего), в том числе:</t>
  </si>
  <si>
    <t xml:space="preserve">Наружные сети теплоснабжения от котельной на старый поселок через ТК-1,2,3,4,5,6,7,8,9" (замена участка сети от ТК-3 до ТК-9), "Наружные сети водоснабжения от котельной на старый поселок через ТК-1,2,3,4,5,6,7,8,9" (замена участка сети от ТК-3 до ТК-9), в п.Сингапай Нефтеюганского района </t>
  </si>
  <si>
    <t>Обеспечение деятельности департамента строительства и жилищно-коммунального комплекса Нефтеюганского района.</t>
  </si>
  <si>
    <t>1.4. Комплекс процессных мероприятий «Предоставление субсидий в сфере жилищно-коммунального комплекса»</t>
  </si>
  <si>
    <t>Прямые инвестиции</t>
  </si>
  <si>
    <t>-</t>
  </si>
  <si>
    <t>2025г</t>
  </si>
  <si>
    <t>2026г</t>
  </si>
  <si>
    <t>2027г</t>
  </si>
  <si>
    <t>2028г</t>
  </si>
  <si>
    <t>в период реализации программы
2029-2030гг</t>
  </si>
  <si>
    <t>пгт.Пойковский Нефтеюганский район</t>
  </si>
  <si>
    <t>Инженерные сети для комплексного развития территории в 5 мкр. пгт.Пойковский Нефтеюганский район</t>
  </si>
  <si>
    <t xml:space="preserve">
</t>
  </si>
  <si>
    <t xml:space="preserve">ПИР 2024-2025
</t>
  </si>
  <si>
    <t>Инженерная подготовка территории мкр.Мушкино пгт.Пойковский Нефтеюганский район</t>
  </si>
  <si>
    <t>ПИР 2024
СМР 2026</t>
  </si>
  <si>
    <t xml:space="preserve"> ПИР 2025
СМР 2026</t>
  </si>
  <si>
    <t xml:space="preserve">4.1. </t>
  </si>
  <si>
    <t>ввод жилья в 2027 г</t>
  </si>
  <si>
    <t>пгт. Пойковский Нефтеюганский район</t>
  </si>
  <si>
    <t xml:space="preserve"> ПИР 2026
СМР 2027</t>
  </si>
  <si>
    <t>ввод жилья в 2028 г</t>
  </si>
  <si>
    <t xml:space="preserve">Обеспечение инженерной инфраструктурой уч. 6 с.Чеускино </t>
  </si>
  <si>
    <t xml:space="preserve">Обеспечение инженерной инфраструктурой ул. Новая, уч.10 с.Чеускино </t>
  </si>
  <si>
    <t>Обеспечение инженерной инфраструктурой уч.3-56 пгт.Пойковский</t>
  </si>
  <si>
    <t>Обеспечение инженерной инфраструктурой уч.1-53 пгт.Пойковский</t>
  </si>
  <si>
    <t>Обеспечение инженерной инфраструктурой уч.1-110 пгт.Пойковский</t>
  </si>
  <si>
    <t>Обеспечение инженерной инфраструктурой проспект Мечтателей в сп.Сингапай</t>
  </si>
  <si>
    <t>ввод жилья в 2029 г</t>
  </si>
  <si>
    <t xml:space="preserve"> ПИР 2027
СМР 2028</t>
  </si>
  <si>
    <t>Завершено строительство и реконструкция (модернизация) объектов коммунального комплекса, предусмотренных региональными программами, муниципальными программами</t>
  </si>
  <si>
    <t>Завершено строительство и реконструкция (модернизация) объектов коммунального комплекса, предусмотренных региональными программами, муниципальными программами.</t>
  </si>
  <si>
    <t>Завершено строительство и реконструкция (модернизация) объектов коммунального комплекса, предусмотренных региональными программами, муниципальными программами.
Доля замены ветхих инженерных сетей теплоснабжения, водоснабжения, водоотведения от общей протяженности ветхих сетей теплоснабжения, водоснабжения, водоотведения.</t>
  </si>
  <si>
    <t>Решение Думы Нефтеюганского района от 29.11.2023 № 962 «Об утверждении Стратегии социально-экономического развития Нефтеюганского муниципального района Ханты-Мансийского автономного округа – Югры до 2036 года с целевыми ориентирами до 2050 года»</t>
  </si>
  <si>
    <t>Постановление Правительства Ханты-Мансийского автономного округа - Югры от 10.11.2023 № 561-п «О государственной программе Ханты-Мансийского автономного округа - Югры «Строительство»</t>
  </si>
  <si>
    <t>Федеральный закон от 06.10.2003 № 131-ФЗ «Об общих принципах организации местного самоуправления в Российской Федерации»</t>
  </si>
  <si>
    <t>Распоряжение Правительства Ханты-Мансийского автономного округа - Югры от 15.03.2013 № 92-рп «Об оценке эффективности деятельности органов местного самоуправления городских округов и муниципальных районов Ханты-Мансийского автономного округа - Югры»</t>
  </si>
  <si>
    <t>Распоряжение Правительства Ханты-Мансийского автономного округа - Югры от от 15.03.2013 № 92-рп «Об оценке эффективности деятельности органов местного самоуправления городских округов и муниципальных районов Ханты-Мансийского автономного округа - Югры»</t>
  </si>
  <si>
    <t>Закон Ханты-Мансийского автономного округа - Югры от 23.12.2016 № 102-оз «О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по организации осуществления мероприятий по проведению дезинсекции и дератизации в Ханты-Мансийском автономном округе - Югре»</t>
  </si>
  <si>
    <t>Приказ Федеральной службы государственной статистики от 30.07.2021 № 464 «Об утверждении форм федерального статистического наблюдения для организации федерального статистического наблюдения за строительством, инвестициями в нефинансовые активы и жилищно-коммунальным хозяйством»</t>
  </si>
  <si>
    <t>5.3.1.</t>
  </si>
  <si>
    <t>5.3.</t>
  </si>
  <si>
    <t>Устройство централизованного водопровода по ул. Лесная и ул. Приозерная</t>
  </si>
  <si>
    <t>ПИР 2025-2026 -3000</t>
  </si>
  <si>
    <t>смр 27-28-20000</t>
  </si>
  <si>
    <t>Перенос газопровода ДУ 63x5,8 продолженного по ул.Кедровой в сп.Сингапай Нефтеюганского района</t>
  </si>
  <si>
    <t>Обеспечение санитарно-эпидемиологического благополучия населения</t>
  </si>
  <si>
    <t>Реализация мероприятий по проведению дезинсекции и дератизации.</t>
  </si>
  <si>
    <t>Комплекс процессных мероприятий «Организация осуществления мероприятий по проведению дезинсекции и дератизации в Нефтеюганском районе»</t>
  </si>
  <si>
    <t>5.3. Комплекс процессных мероприятий «Организация осуществления мероприятий по проведению дезинсекции и дератизации в Нефтеюганском районе» (всего), в том числе:</t>
  </si>
  <si>
    <t>пир 2025 -5000</t>
  </si>
  <si>
    <t>пир 2026 5000</t>
  </si>
  <si>
    <t>пир 2026 -5000</t>
  </si>
  <si>
    <t>пир 2026- 5000</t>
  </si>
  <si>
    <t>пир 2027 5000</t>
  </si>
  <si>
    <t xml:space="preserve">ПИР 2025-2026
</t>
  </si>
  <si>
    <t>смр 50000</t>
  </si>
  <si>
    <t>доделываем проект в 2024</t>
  </si>
  <si>
    <t xml:space="preserve">Объект Наружные сети теплоснабжения от котельной на старый поселок через ТК-1,2,3,4,5,6,7,8,9" (замена участка сети от ТК-3 до ТК-9), "Наружные сети водоснабжения от котельной на старый поселок через ТК-1,2,3,4,5,6,7,8,9" (замена участка сети от ТК-3 до ТК-9), в п.Сингапай Нефтеюганского района </t>
  </si>
  <si>
    <t>Прямые инвестиции в рамках регионального проекта «Создание (реконструкция) коммунальных объектов»</t>
  </si>
  <si>
    <t>Объект  Сети ТВС от ТК 3А-14 до ТК 3-12а и от ТК 12 до ТК 3-8 в 3 "А" пгт. Пойковский Нефтеюганского района</t>
  </si>
  <si>
    <t>Объект  Сети водоснабжения сп.Каркатеевы Нефтеюганского района (врезка)</t>
  </si>
  <si>
    <t>Объект КОС в пгт.Пойковский</t>
  </si>
  <si>
    <t>1.5.</t>
  </si>
  <si>
    <t>1.5.1.</t>
  </si>
  <si>
    <t>Муниципальная программа Нефтеюганского района «Жилищно-коммунальный комплекс»</t>
  </si>
  <si>
    <t>Паспорт муниципальной программы</t>
  </si>
  <si>
    <t>О муниципальной программе Нефтеюганского района «Жилищно-коммунальный комплекс»</t>
  </si>
  <si>
    <t xml:space="preserve">от 02.11.2024 
№ 1875-па-нпа </t>
  </si>
  <si>
    <t>https://nefteyuganskij-r86.gosweb.gosuslugi.ru/deyatelnost/proekty-i-programmy/mp-na-2025-2026-gody-i-na-period-do-2030-goda/zhilischnokommunalnyykompleks2025-2026/</t>
  </si>
  <si>
    <t>1.3. Комплекс процессных мероприятий «Реконструкция, расширение, модернизация, строительство и капитальный ремонт объектов коммунального комплекса»  (всего), в том числе:</t>
  </si>
  <si>
    <t>1.4. Комплекс процессных мероприятий «Капитальный ремонт, ремонт систем теплоснабжения, водоснабжения, водоотведения, электроснабжения для подготовки к осенне-зимнему периоду» (всего), в том числе:</t>
  </si>
  <si>
    <t>1.5. Комплекс процессных мероприятий «Предоставление субсидий  в сфере жилищно-коммунального комплекса»  (всего), в том числе:</t>
  </si>
  <si>
    <t>1.5.2.</t>
  </si>
  <si>
    <t>1.5.3.</t>
  </si>
  <si>
    <t>Срок реализации: 2025 - 2027</t>
  </si>
  <si>
    <t>Создание условий для реализации проектов по модернизации систем коммунальной инфраструктуры Нефтеюганского муниципального района.</t>
  </si>
  <si>
    <t xml:space="preserve">Улучшение качества предоставления коммунальных услуг (в сфере тепло-, водоснабжения и водоотведения).
</t>
  </si>
  <si>
    <t>Срок реализации: 2024- 2027</t>
  </si>
  <si>
    <r>
      <t>Наименование показателя</t>
    </r>
    <r>
      <rPr>
        <vertAlign val="superscript"/>
        <sz val="15"/>
        <color theme="1"/>
        <rFont val="Times New Roman"/>
        <family val="1"/>
        <charset val="204"/>
      </rPr>
      <t xml:space="preserve"> 2</t>
    </r>
  </si>
  <si>
    <r>
      <t>Уровень показателя</t>
    </r>
    <r>
      <rPr>
        <vertAlign val="superscript"/>
        <sz val="15"/>
        <color theme="1"/>
        <rFont val="Times New Roman"/>
        <family val="1"/>
        <charset val="204"/>
      </rPr>
      <t xml:space="preserve"> 3</t>
    </r>
  </si>
  <si>
    <r>
      <t xml:space="preserve">Базовое значение </t>
    </r>
    <r>
      <rPr>
        <vertAlign val="superscript"/>
        <sz val="15"/>
        <color theme="1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</si>
  <si>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5"/>
        <color theme="1"/>
        <rFont val="Times New Roman"/>
        <family val="1"/>
        <charset val="204"/>
      </rPr>
      <t xml:space="preserve"> 5</t>
    </r>
  </si>
  <si>
    <r>
      <t xml:space="preserve">Документ </t>
    </r>
    <r>
      <rPr>
        <vertAlign val="superscript"/>
        <sz val="15"/>
        <color theme="1"/>
        <rFont val="Times New Roman"/>
        <family val="1"/>
        <charset val="204"/>
      </rPr>
      <t>6</t>
    </r>
  </si>
  <si>
    <r>
      <t xml:space="preserve">Ответственный за достижение показателя </t>
    </r>
    <r>
      <rPr>
        <vertAlign val="superscript"/>
        <sz val="15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</si>
  <si>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5"/>
        <color theme="1"/>
        <rFont val="Times New Roman"/>
        <family val="1"/>
        <charset val="204"/>
      </rPr>
      <t xml:space="preserve"> 8</t>
    </r>
  </si>
  <si>
    <r>
      <t xml:space="preserve">2. Цель </t>
    </r>
    <r>
      <rPr>
        <sz val="15"/>
        <rFont val="Times New Roman"/>
        <family val="1"/>
        <charset val="204"/>
      </rPr>
      <t>«</t>
    </r>
    <r>
      <rPr>
        <sz val="15"/>
        <color theme="1"/>
        <rFont val="Times New Roman"/>
        <family val="1"/>
        <charset val="204"/>
      </rPr>
      <t>Повышение эффективности использования энергетических ресурсов»</t>
    </r>
  </si>
  <si>
    <t>3. Цель  «Повышение качества условий проживания населения за счет формирования благоприятной среды проживания граждан»</t>
  </si>
  <si>
    <r>
      <t xml:space="preserve">3. Помесячный план достижения показателей муниципальной программы в 2025 году </t>
    </r>
    <r>
      <rPr>
        <vertAlign val="superscript"/>
        <sz val="15"/>
        <color theme="1"/>
        <rFont val="Times New Roman"/>
        <family val="1"/>
        <charset val="204"/>
      </rPr>
      <t>11</t>
    </r>
  </si>
  <si>
    <r>
      <t xml:space="preserve">Уровень показателя </t>
    </r>
    <r>
      <rPr>
        <vertAlign val="superscript"/>
        <sz val="15"/>
        <rFont val="Times New Roman"/>
        <family val="1"/>
        <charset val="204"/>
      </rPr>
      <t>12</t>
    </r>
  </si>
  <si>
    <r>
      <t xml:space="preserve">Плановые значения по месяцам </t>
    </r>
    <r>
      <rPr>
        <vertAlign val="superscript"/>
        <sz val="15"/>
        <color theme="1"/>
        <rFont val="Times New Roman"/>
        <family val="1"/>
        <charset val="204"/>
      </rPr>
      <t>10</t>
    </r>
  </si>
  <si>
    <r>
      <t>Задачи структурного элемента</t>
    </r>
    <r>
      <rPr>
        <vertAlign val="superscript"/>
        <sz val="15"/>
        <rFont val="Times New Roman"/>
        <family val="1"/>
        <charset val="204"/>
      </rPr>
      <t xml:space="preserve"> 13</t>
    </r>
  </si>
  <si>
    <r>
      <t xml:space="preserve">Краткое описание ожидаемых эффектов от реализации задачи структурного элемента </t>
    </r>
    <r>
      <rPr>
        <vertAlign val="superscript"/>
        <sz val="15"/>
        <rFont val="Times New Roman"/>
        <family val="1"/>
        <charset val="204"/>
      </rPr>
      <t>14</t>
    </r>
  </si>
  <si>
    <r>
      <t xml:space="preserve">Связь с показателями </t>
    </r>
    <r>
      <rPr>
        <vertAlign val="superscript"/>
        <sz val="15"/>
        <rFont val="Times New Roman"/>
        <family val="1"/>
        <charset val="204"/>
      </rPr>
      <t>15</t>
    </r>
  </si>
  <si>
    <r>
      <t xml:space="preserve">1 Направление (подпрограмма) «Создание условий для обеспечения качественными коммунальными услугами» </t>
    </r>
    <r>
      <rPr>
        <vertAlign val="superscript"/>
        <sz val="15"/>
        <rFont val="Times New Roman"/>
        <family val="1"/>
        <charset val="204"/>
      </rPr>
      <t>16</t>
    </r>
  </si>
  <si>
    <r>
      <t xml:space="preserve">Региональный проект «Создание (реконструкция) коммунальных объектов» 
(Кошаков Валентин Сергеевич) </t>
    </r>
    <r>
      <rPr>
        <vertAlign val="superscript"/>
        <sz val="15"/>
        <rFont val="Times New Roman"/>
        <family val="1"/>
        <charset val="204"/>
      </rPr>
      <t>17</t>
    </r>
  </si>
  <si>
    <r>
      <t xml:space="preserve">Региональный проект «Модернизация коммунальной инфраструктуры» 
(Кошаков Валентин Сергеевич) </t>
    </r>
    <r>
      <rPr>
        <vertAlign val="superscript"/>
        <sz val="15"/>
        <rFont val="Times New Roman"/>
        <family val="1"/>
        <charset val="204"/>
      </rPr>
      <t>17</t>
    </r>
  </si>
  <si>
    <r>
      <t>Обеспечение потребителей Нефтеюганского района</t>
    </r>
    <r>
      <rPr>
        <sz val="15"/>
        <color rgb="FFFF0000"/>
        <rFont val="Times New Roman"/>
        <family val="1"/>
        <charset val="204"/>
      </rPr>
      <t xml:space="preserve"> </t>
    </r>
    <r>
      <rPr>
        <sz val="15"/>
        <color theme="1"/>
        <rFont val="Times New Roman"/>
        <family val="1"/>
        <charset val="204"/>
      </rPr>
      <t>теплоснабжением в отопительный период.</t>
    </r>
  </si>
  <si>
    <r>
      <t>Структурные элементы, не входящие в направления (подпрограммы)</t>
    </r>
    <r>
      <rPr>
        <vertAlign val="superscript"/>
        <sz val="15"/>
        <rFont val="Times New Roman"/>
        <family val="1"/>
        <charset val="204"/>
      </rPr>
      <t xml:space="preserve"> 19</t>
    </r>
  </si>
  <si>
    <r>
      <t xml:space="preserve">Ответственный исполнитель/соисполнитель </t>
    </r>
    <r>
      <rPr>
        <vertAlign val="superscript"/>
        <sz val="15"/>
        <rFont val="Times New Roman"/>
        <family val="1"/>
        <charset val="204"/>
      </rPr>
      <t>20</t>
    </r>
  </si>
  <si>
    <r>
      <t xml:space="preserve">1.1. Региональный проект </t>
    </r>
    <r>
      <rPr>
        <b/>
        <vertAlign val="superscript"/>
        <sz val="15"/>
        <rFont val="Times New Roman"/>
        <family val="1"/>
        <charset val="204"/>
      </rPr>
      <t>21</t>
    </r>
    <r>
      <rPr>
        <b/>
        <sz val="15"/>
        <rFont val="Times New Roman"/>
        <family val="1"/>
        <charset val="204"/>
      </rPr>
      <t xml:space="preserve"> «Создание (реконструкция) коммунальных объектов» (всего), в том числе:</t>
    </r>
  </si>
  <si>
    <t>1.2. Региональный проект «Модернизация коммунальной инфраструктуры» (всего), в том числе:</t>
  </si>
  <si>
    <r>
      <t xml:space="preserve">Объект </t>
    </r>
    <r>
      <rPr>
        <b/>
        <i/>
        <u/>
        <sz val="15"/>
        <rFont val="Times New Roman"/>
        <family val="1"/>
        <charset val="204"/>
      </rPr>
      <t xml:space="preserve">Водопровод квартала индивидуальной жилой застройки от ВОС до ТК-22 в с.Чеускино Нефтеюганского района </t>
    </r>
  </si>
  <si>
    <r>
      <t xml:space="preserve">Объект </t>
    </r>
    <r>
      <rPr>
        <b/>
        <i/>
        <u/>
        <sz val="15"/>
        <rFont val="Times New Roman"/>
        <family val="1"/>
        <charset val="204"/>
      </rPr>
      <t xml:space="preserve">Инженерные сети для комплексного развития территории в 5 мкр. гп.Пойковский Нефтеюганского района </t>
    </r>
  </si>
  <si>
    <r>
      <t xml:space="preserve">Объект </t>
    </r>
    <r>
      <rPr>
        <b/>
        <i/>
        <u/>
        <sz val="15"/>
        <rFont val="Times New Roman"/>
        <family val="1"/>
        <charset val="204"/>
      </rPr>
      <t xml:space="preserve">Инженерная подготовка мкр.Мушкино гп.Пойковский Нефтеюганского района </t>
    </r>
  </si>
  <si>
    <r>
      <t xml:space="preserve">*указываются межбюджетные трансферты, переданные из бюджета Нефтеюганского района бюджетам городского и сельских поселений.
** указывается при наличии.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
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наказы избирателей).
</t>
    </r>
    <r>
      <rPr>
        <vertAlign val="superscript"/>
        <sz val="15"/>
        <rFont val="Times New Roman"/>
        <family val="1"/>
        <charset val="204"/>
      </rPr>
      <t>20</t>
    </r>
    <r>
      <rPr>
        <sz val="15"/>
        <rFont val="Times New Roman"/>
        <family val="1"/>
        <charset val="204"/>
      </rPr>
      <t xml:space="preserve"> Указывается наименование исполнительного органа минимальной власти Нефтеюганского района ответственного за реализацию структурного элемента.
</t>
    </r>
    <r>
      <rPr>
        <vertAlign val="superscript"/>
        <sz val="15"/>
        <rFont val="Times New Roman"/>
        <family val="1"/>
        <charset val="204"/>
      </rPr>
      <t>21</t>
    </r>
    <r>
      <rPr>
        <sz val="15"/>
        <rFont val="Times New Roman"/>
        <family val="1"/>
        <charset val="204"/>
      </rPr>
      <t xml:space="preserve"> Здесь и далее указывается наименование типа структурного элемента муниципальной программы.
</t>
    </r>
  </si>
  <si>
    <t xml:space="preserve"> Здание станции 2-го Подъема, ВОС-8000 м3 в гп.Пойковский Нефтеюганского района</t>
  </si>
  <si>
    <t>Врезки в сети водоснабжения сп.Каркатеевы Нефтеюганского района</t>
  </si>
  <si>
    <t>Объект Блочно-модульная ВОС с. Сентябрьский Нефтеюганского района</t>
  </si>
  <si>
    <t>Объект Сети тепловодоснабжения до земельного участка с кадастровым номером 86:08:0020304:63 в 7 микрорайоне пгт.Пойковский Нефтеюганского района</t>
  </si>
  <si>
    <t>Сети тепловодоснабжения до земельного участка с кадастровым номером 86:08:0020304:63 в 7 микрорайоне пгт.Пойковский Нефтеюганского района</t>
  </si>
  <si>
    <t>м</t>
  </si>
  <si>
    <t xml:space="preserve">ПИР 2023  
СМР 2024 </t>
  </si>
  <si>
    <t xml:space="preserve">Прямые инвестиции </t>
  </si>
  <si>
    <r>
      <t xml:space="preserve">Объект </t>
    </r>
    <r>
      <rPr>
        <b/>
        <i/>
        <u/>
        <sz val="15"/>
        <rFont val="Times New Roman"/>
        <family val="1"/>
        <charset val="204"/>
      </rPr>
      <t>Блочно-модульная ВОС с. Чеускино Нефтеюганского района</t>
    </r>
  </si>
  <si>
    <r>
      <t xml:space="preserve">Объект </t>
    </r>
    <r>
      <rPr>
        <b/>
        <i/>
        <u/>
        <sz val="15"/>
        <rFont val="Times New Roman"/>
        <family val="1"/>
        <charset val="204"/>
      </rPr>
      <t>Реконструкция объекта: Здание по объекту «Расширение ВОС в пос.Салым»</t>
    </r>
  </si>
  <si>
    <t>О внесении изменений в постановление администрации Нефтеюганского района от от 02.11.2024 № 1875-па-нпа «О муниципальной программе Нефтеюганского района «Жилищно-коммунальный комплекс»</t>
  </si>
  <si>
    <t xml:space="preserve">от 17.02.2025 
№ 253-па-нпа </t>
  </si>
  <si>
    <t>https://nefteyuganskij-r86.gosweb.gosuslugi.ru/deyatelnost/proekty-i-programmy/mp-na-2025-2026-gody-i-na-period-do-2030-goda/zhilischnokommunalnyykompleks2025-2026/dokumenty_18126.html</t>
  </si>
  <si>
    <r>
      <rPr>
        <vertAlign val="superscript"/>
        <sz val="13"/>
        <color theme="1"/>
        <rFont val="Times New Roman"/>
        <family val="1"/>
        <charset val="204"/>
      </rPr>
      <t>23</t>
    </r>
    <r>
      <rPr>
        <sz val="13"/>
        <color theme="1"/>
        <rFont val="Times New Roman"/>
        <family val="1"/>
        <charset val="204"/>
      </rPr>
      <t xml:space="preserve"> Указывается тип документа, входящего в состав муниципальной программы, в соответствии с перечнем, определенным пунктом 8 порядка.
</t>
    </r>
    <r>
      <rPr>
        <vertAlign val="superscript"/>
        <sz val="13"/>
        <color theme="1"/>
        <rFont val="Times New Roman"/>
        <family val="1"/>
        <charset val="204"/>
      </rPr>
      <t>24</t>
    </r>
    <r>
      <rPr>
        <sz val="13"/>
        <color theme="1"/>
        <rFont val="Times New Roman"/>
        <family val="1"/>
        <charset val="204"/>
      </rPr>
      <t xml:space="preserve"> 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
</t>
    </r>
    <r>
      <rPr>
        <vertAlign val="superscript"/>
        <sz val="13"/>
        <color theme="1"/>
        <rFont val="Times New Roman"/>
        <family val="1"/>
        <charset val="204"/>
      </rPr>
      <t>25</t>
    </r>
    <r>
      <rPr>
        <sz val="13"/>
        <color theme="1"/>
        <rFont val="Times New Roman"/>
        <family val="1"/>
        <charset val="204"/>
      </rPr>
      <t xml:space="preserve"> Указывается наименование принятого (утвержденного) документа.
</t>
    </r>
    <r>
      <rPr>
        <vertAlign val="superscript"/>
        <sz val="13"/>
        <color theme="1"/>
        <rFont val="Times New Roman"/>
        <family val="1"/>
        <charset val="204"/>
      </rPr>
      <t>26</t>
    </r>
    <r>
      <rPr>
        <sz val="13"/>
        <color theme="1"/>
        <rFont val="Times New Roman"/>
        <family val="1"/>
        <charset val="204"/>
      </rPr>
      <t xml:space="preserve"> Указывается дата и номер принятого (утвержденного) документа.
</t>
    </r>
    <r>
      <rPr>
        <vertAlign val="superscript"/>
        <sz val="13"/>
        <color theme="1"/>
        <rFont val="Times New Roman"/>
        <family val="1"/>
        <charset val="204"/>
      </rPr>
      <t>27</t>
    </r>
    <r>
      <rPr>
        <sz val="13"/>
        <color theme="1"/>
        <rFont val="Times New Roman"/>
        <family val="1"/>
        <charset val="204"/>
      </rPr>
      <t xml:space="preserve"> Указывается наименование структурного подразделения администрации Нефтеюганского района (организации), ответственного за разработку документа.
</t>
    </r>
    <r>
      <rPr>
        <vertAlign val="superscript"/>
        <sz val="13"/>
        <color theme="1"/>
        <rFont val="Times New Roman"/>
        <family val="1"/>
        <charset val="204"/>
      </rPr>
      <t>28</t>
    </r>
    <r>
      <rPr>
        <sz val="13"/>
        <color theme="1"/>
        <rFont val="Times New Roman"/>
        <family val="1"/>
        <charset val="204"/>
      </rPr>
      <t xml:space="preserve"> Указывается гиперссылка на текст документа на официальном сайте в сети интернет или в иные информационные источники (в случае размещения).</t>
    </r>
  </si>
  <si>
    <t>Создание коммунальных объектов.</t>
  </si>
  <si>
    <t xml:space="preserve">Создание (реконструкция) объектов коммунальной инфраструктуры, в том числе: 
Ввод объекта «Здание станции 2-го  Подъема,  ВОС- 8000 м3 в гп.Пойковский Нефтеюганского района»
Ввод объекта «Фундаменты и инженерные сети для объекта «Блочно-модульная котельная мощностью 9 МВт в сп. Каркатеевы Нефтеюганского района»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</si>
</sst>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\ _₽_-;\-* #,##0.0\ _₽_-;_-* &quot;-&quot;??\ _₽_-;_-@_-"/>
    <numFmt numFmtId="165" formatCode="_-* #,##0.0\ _₽_-;\-* #,##0.0\ _₽_-;_-* &quot;-&quot;?\ _₽_-;_-@_-"/>
    <numFmt numFmtId="166" formatCode="_-* #,##0.00\ _₽_-;\-* #,##0.00\ _₽_-;_-* &quot;-&quot;?\ _₽_-;_-@_-"/>
    <numFmt numFmtId="167" formatCode="_-* #,##0.00000\ _₽_-;\-* #,##0.00000\ _₽_-;_-* &quot;-&quot;??\ _₽_-;_-@_-"/>
    <numFmt numFmtId="168" formatCode="_-* #,##0.00000\ _₽_-;\-* #,##0.00000\ _₽_-;_-* &quot;-&quot;?????\ _₽_-;_-@_-"/>
  </numFmts>
  <fonts count="3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vertAlign val="superscript"/>
      <sz val="13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13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Calibri"/>
      <family val="2"/>
      <scheme val="minor"/>
    </font>
    <font>
      <sz val="13"/>
      <name val="Calibri"/>
      <family val="2"/>
      <scheme val="minor"/>
    </font>
    <font>
      <sz val="15"/>
      <color theme="1"/>
      <name val="Times New Roman"/>
      <family val="1"/>
      <charset val="204"/>
    </font>
    <font>
      <sz val="15"/>
      <color theme="1"/>
      <name val="Calibri"/>
      <family val="2"/>
      <scheme val="minor"/>
    </font>
    <font>
      <vertAlign val="superscript"/>
      <sz val="15"/>
      <color theme="1"/>
      <name val="Times New Roman"/>
      <family val="1"/>
      <charset val="204"/>
    </font>
    <font>
      <sz val="15"/>
      <name val="Times New Roman"/>
      <family val="1"/>
      <charset val="204"/>
    </font>
    <font>
      <vertAlign val="superscript"/>
      <sz val="15"/>
      <name val="Times New Roman"/>
      <family val="1"/>
      <charset val="204"/>
    </font>
    <font>
      <u/>
      <sz val="15"/>
      <color theme="10"/>
      <name val="Times New Roman"/>
      <family val="1"/>
      <charset val="204"/>
    </font>
    <font>
      <i/>
      <sz val="15"/>
      <color theme="1"/>
      <name val="Times New Roman"/>
      <family val="1"/>
      <charset val="204"/>
    </font>
    <font>
      <sz val="15"/>
      <color rgb="FFFF0000"/>
      <name val="Times New Roman"/>
      <family val="1"/>
      <charset val="204"/>
    </font>
    <font>
      <b/>
      <sz val="15"/>
      <name val="Times New Roman"/>
      <family val="1"/>
      <charset val="204"/>
    </font>
    <font>
      <b/>
      <vertAlign val="superscript"/>
      <sz val="15"/>
      <name val="Times New Roman"/>
      <family val="1"/>
      <charset val="204"/>
    </font>
    <font>
      <b/>
      <i/>
      <u/>
      <sz val="15"/>
      <name val="Times New Roman"/>
      <family val="1"/>
      <charset val="204"/>
    </font>
    <font>
      <b/>
      <i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u/>
      <sz val="1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0">
    <xf numFmtId="0" fontId="0" fillId="0" borderId="0" xfId="0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/>
    <xf numFmtId="0" fontId="2" fillId="0" borderId="1" xfId="1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3" borderId="0" xfId="0" applyFont="1" applyFill="1"/>
    <xf numFmtId="0" fontId="2" fillId="3" borderId="7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left" vertical="center" wrapText="1"/>
    </xf>
    <xf numFmtId="167" fontId="1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8" fontId="2" fillId="2" borderId="1" xfId="0" applyNumberFormat="1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vertical="center" wrapText="1"/>
    </xf>
    <xf numFmtId="167" fontId="13" fillId="2" borderId="7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4" fillId="0" borderId="0" xfId="0" applyFont="1"/>
    <xf numFmtId="0" fontId="13" fillId="0" borderId="7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167" fontId="13" fillId="0" borderId="1" xfId="0" applyNumberFormat="1" applyFont="1" applyBorder="1" applyAlignment="1">
      <alignment horizontal="center" vertical="center" wrapText="1"/>
    </xf>
    <xf numFmtId="0" fontId="15" fillId="0" borderId="0" xfId="0" applyFont="1"/>
    <xf numFmtId="167" fontId="2" fillId="0" borderId="1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0" fontId="2" fillId="3" borderId="11" xfId="0" applyFont="1" applyFill="1" applyBorder="1" applyAlignment="1">
      <alignment vertical="center" wrapText="1"/>
    </xf>
    <xf numFmtId="0" fontId="15" fillId="3" borderId="0" xfId="0" applyFont="1" applyFill="1"/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6" fillId="2" borderId="0" xfId="0" applyFont="1" applyFill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17" fillId="0" borderId="0" xfId="0" applyFont="1"/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 wrapText="1"/>
    </xf>
    <xf numFmtId="1" fontId="19" fillId="0" borderId="1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0" xfId="0" applyFont="1"/>
    <xf numFmtId="0" fontId="16" fillId="0" borderId="5" xfId="0" applyFont="1" applyBorder="1" applyAlignment="1">
      <alignment horizontal="center"/>
    </xf>
    <xf numFmtId="0" fontId="19" fillId="0" borderId="1" xfId="1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164" fontId="22" fillId="0" borderId="1" xfId="0" applyNumberFormat="1" applyFont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66" fontId="16" fillId="0" borderId="1" xfId="0" applyNumberFormat="1" applyFont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/>
    </xf>
    <xf numFmtId="0" fontId="23" fillId="0" borderId="0" xfId="0" applyFont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9" fillId="2" borderId="0" xfId="0" applyFont="1" applyFill="1"/>
    <xf numFmtId="0" fontId="19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center" wrapText="1"/>
    </xf>
    <xf numFmtId="168" fontId="24" fillId="2" borderId="1" xfId="0" applyNumberFormat="1" applyFont="1" applyFill="1" applyBorder="1" applyAlignment="1">
      <alignment horizontal="center" vertical="center"/>
    </xf>
    <xf numFmtId="168" fontId="19" fillId="2" borderId="0" xfId="0" applyNumberFormat="1" applyFont="1" applyFill="1"/>
    <xf numFmtId="0" fontId="19" fillId="2" borderId="1" xfId="0" applyFont="1" applyFill="1" applyBorder="1" applyAlignment="1">
      <alignment horizontal="left" vertical="center"/>
    </xf>
    <xf numFmtId="168" fontId="19" fillId="2" borderId="1" xfId="0" applyNumberFormat="1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left" vertical="center" wrapText="1"/>
    </xf>
    <xf numFmtId="0" fontId="27" fillId="4" borderId="1" xfId="0" applyFont="1" applyFill="1" applyBorder="1" applyAlignment="1">
      <alignment wrapText="1"/>
    </xf>
    <xf numFmtId="168" fontId="27" fillId="4" borderId="1" xfId="0" applyNumberFormat="1" applyFont="1" applyFill="1" applyBorder="1" applyAlignment="1">
      <alignment horizontal="center" vertical="center"/>
    </xf>
    <xf numFmtId="0" fontId="28" fillId="4" borderId="0" xfId="0" applyFont="1" applyFill="1"/>
    <xf numFmtId="0" fontId="28" fillId="4" borderId="1" xfId="0" applyFont="1" applyFill="1" applyBorder="1" applyAlignment="1">
      <alignment horizontal="left" vertical="center"/>
    </xf>
    <xf numFmtId="0" fontId="28" fillId="4" borderId="1" xfId="0" applyFont="1" applyFill="1" applyBorder="1"/>
    <xf numFmtId="168" fontId="28" fillId="4" borderId="1" xfId="0" applyNumberFormat="1" applyFont="1" applyFill="1" applyBorder="1" applyAlignment="1">
      <alignment horizontal="center" vertical="center"/>
    </xf>
    <xf numFmtId="0" fontId="27" fillId="4" borderId="1" xfId="0" applyFont="1" applyFill="1" applyBorder="1" applyAlignment="1">
      <alignment vertical="center" wrapText="1"/>
    </xf>
    <xf numFmtId="0" fontId="27" fillId="4" borderId="1" xfId="0" applyFont="1" applyFill="1" applyBorder="1" applyAlignment="1">
      <alignment horizontal="left" vertical="center" wrapText="1"/>
    </xf>
    <xf numFmtId="168" fontId="24" fillId="4" borderId="1" xfId="0" applyNumberFormat="1" applyFont="1" applyFill="1" applyBorder="1" applyAlignment="1">
      <alignment horizontal="center" vertical="center"/>
    </xf>
    <xf numFmtId="0" fontId="19" fillId="4" borderId="0" xfId="0" applyFont="1" applyFill="1"/>
    <xf numFmtId="168" fontId="19" fillId="4" borderId="1" xfId="0" applyNumberFormat="1" applyFont="1" applyFill="1" applyBorder="1" applyAlignment="1">
      <alignment horizontal="center" vertical="center"/>
    </xf>
    <xf numFmtId="0" fontId="28" fillId="4" borderId="1" xfId="0" applyFont="1" applyFill="1" applyBorder="1" applyAlignment="1">
      <alignment vertical="center" wrapText="1"/>
    </xf>
    <xf numFmtId="0" fontId="28" fillId="2" borderId="0" xfId="0" applyFont="1" applyFill="1"/>
    <xf numFmtId="0" fontId="28" fillId="4" borderId="1" xfId="0" applyFont="1" applyFill="1" applyBorder="1" applyAlignment="1">
      <alignment vertical="center"/>
    </xf>
    <xf numFmtId="168" fontId="19" fillId="0" borderId="1" xfId="0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168" fontId="15" fillId="0" borderId="0" xfId="0" applyNumberFormat="1" applyFont="1"/>
    <xf numFmtId="0" fontId="15" fillId="5" borderId="0" xfId="0" applyFont="1" applyFill="1"/>
    <xf numFmtId="0" fontId="4" fillId="0" borderId="0" xfId="0" applyFont="1" applyFill="1"/>
    <xf numFmtId="0" fontId="13" fillId="0" borderId="7" xfId="0" applyFont="1" applyFill="1" applyBorder="1" applyAlignment="1">
      <alignment vertical="center" wrapText="1"/>
    </xf>
    <xf numFmtId="167" fontId="1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3" fillId="0" borderId="6" xfId="0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vertical="center" wrapText="1"/>
    </xf>
    <xf numFmtId="167" fontId="29" fillId="0" borderId="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/>
    </xf>
    <xf numFmtId="0" fontId="19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0" xfId="0" applyFont="1"/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6" fillId="0" borderId="2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16" fillId="0" borderId="4" xfId="0" applyFont="1" applyBorder="1" applyAlignment="1">
      <alignment horizont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6" fillId="0" borderId="8" xfId="0" applyFont="1" applyBorder="1" applyAlignment="1">
      <alignment horizontal="left"/>
    </xf>
    <xf numFmtId="0" fontId="16" fillId="0" borderId="8" xfId="0" applyFont="1" applyBorder="1" applyAlignment="1">
      <alignment horizontal="left" vertical="center"/>
    </xf>
    <xf numFmtId="0" fontId="16" fillId="0" borderId="1" xfId="0" applyFont="1" applyBorder="1" applyAlignment="1">
      <alignment vertical="center" wrapText="1"/>
    </xf>
    <xf numFmtId="0" fontId="16" fillId="0" borderId="0" xfId="0" applyFont="1" applyAlignment="1">
      <alignment horizontal="center"/>
    </xf>
    <xf numFmtId="0" fontId="19" fillId="0" borderId="1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9" fillId="0" borderId="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2" borderId="0" xfId="0" applyFont="1" applyFill="1" applyAlignment="1">
      <alignment horizontal="left" vertical="top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/>
    </xf>
    <xf numFmtId="0" fontId="19" fillId="2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68" fontId="2" fillId="2" borderId="6" xfId="0" applyNumberFormat="1" applyFont="1" applyFill="1" applyBorder="1" applyAlignment="1">
      <alignment horizontal="center" vertical="center" wrapText="1"/>
    </xf>
    <xf numFmtId="168" fontId="2" fillId="2" borderId="11" xfId="0" applyNumberFormat="1" applyFont="1" applyFill="1" applyBorder="1" applyAlignment="1">
      <alignment horizontal="center" vertical="center" wrapText="1"/>
    </xf>
    <xf numFmtId="168" fontId="2" fillId="2" borderId="7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8" fontId="2" fillId="0" borderId="6" xfId="0" applyNumberFormat="1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168" fontId="2" fillId="0" borderId="7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68" fontId="3" fillId="0" borderId="6" xfId="0" applyNumberFormat="1" applyFont="1" applyFill="1" applyBorder="1" applyAlignment="1">
      <alignment horizontal="center" vertical="center" wrapText="1"/>
    </xf>
    <xf numFmtId="168" fontId="3" fillId="0" borderId="11" xfId="0" applyNumberFormat="1" applyFont="1" applyFill="1" applyBorder="1" applyAlignment="1">
      <alignment horizontal="center" vertical="center" wrapText="1"/>
    </xf>
    <xf numFmtId="168" fontId="3" fillId="0" borderId="7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8" fontId="24" fillId="0" borderId="1" xfId="0" applyNumberFormat="1" applyFont="1" applyFill="1" applyBorder="1" applyAlignment="1">
      <alignment horizontal="center" vertical="center"/>
    </xf>
    <xf numFmtId="168" fontId="27" fillId="0" borderId="1" xfId="0" applyNumberFormat="1" applyFont="1" applyFill="1" applyBorder="1" applyAlignment="1">
      <alignment horizontal="center" vertical="center"/>
    </xf>
    <xf numFmtId="168" fontId="28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0" fillId="0" borderId="1" xfId="1" applyFont="1" applyBorder="1" applyAlignment="1">
      <alignment horizontal="center" vertical="center" wrapText="1"/>
    </xf>
    <xf numFmtId="168" fontId="2" fillId="0" borderId="6" xfId="0" applyNumberFormat="1" applyFont="1" applyFill="1" applyBorder="1" applyAlignment="1">
      <alignment horizontal="center" vertical="center" wrapText="1"/>
    </xf>
    <xf numFmtId="168" fontId="2" fillId="0" borderId="11" xfId="0" applyNumberFormat="1" applyFont="1" applyFill="1" applyBorder="1" applyAlignment="1">
      <alignment horizontal="center" vertical="center" wrapText="1"/>
    </xf>
    <xf numFmtId="168" fontId="2" fillId="0" borderId="7" xfId="0" applyNumberFormat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nefteyuganskij-r86.gosweb.gosuslugi.ru/deyatelnost/proekty-i-programmy/mp-na-2025-2026-gody-i-na-period-do-2030-goda/zhilischnokommunalnyykompleks2025-2026/" TargetMode="External"/><Relationship Id="rId2" Type="http://schemas.openxmlformats.org/officeDocument/2006/relationships/hyperlink" Target="https://admoil.gosuslugi.ru/ofitsialno/dokumenty/dokumenty-all-2494_15515.html" TargetMode="External"/><Relationship Id="rId1" Type="http://schemas.openxmlformats.org/officeDocument/2006/relationships/hyperlink" Target="https://nefteyuganskij-r86.gosweb.gosuslugi.ru/ofitsialno/dokumenty/dokumenty-all-2494_13716.html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https://nefteyuganskij-r86.gosweb.gosuslugi.ru/deyatelnost/proekty-i-programmy/mp-na-2025-2026-gody-i-na-period-do-2030-goda/zhilischnokommunalnyykompleks2025-2026/dokumenty_18126.html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nefteyuganskij-r86.gosweb.gosuslugi.ru/ofitsialno/dokumenty/dokumenty-all-2494_13716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1"/>
  <sheetViews>
    <sheetView view="pageBreakPreview" topLeftCell="A13" zoomScale="60" zoomScaleNormal="50" workbookViewId="0">
      <selection activeCell="L17" sqref="L17"/>
    </sheetView>
  </sheetViews>
  <sheetFormatPr defaultRowHeight="17.25" x14ac:dyDescent="0.3"/>
  <cols>
    <col min="1" max="1" width="9.28515625" style="3" customWidth="1"/>
    <col min="2" max="2" width="82.85546875" style="3" customWidth="1"/>
    <col min="3" max="3" width="15.28515625" style="3" customWidth="1"/>
    <col min="4" max="4" width="19.140625" style="3" customWidth="1"/>
    <col min="5" max="5" width="15.140625" style="3" customWidth="1"/>
    <col min="6" max="6" width="14.5703125" style="3" customWidth="1"/>
    <col min="7" max="7" width="13" style="3" customWidth="1"/>
    <col min="8" max="8" width="13.140625" style="3" customWidth="1"/>
    <col min="9" max="9" width="12.28515625" style="3" customWidth="1"/>
    <col min="10" max="10" width="13.5703125" style="3" customWidth="1"/>
    <col min="11" max="11" width="12.140625" style="3" customWidth="1"/>
    <col min="12" max="12" width="13" style="3" customWidth="1"/>
    <col min="13" max="13" width="42.42578125" style="3" customWidth="1"/>
    <col min="14" max="14" width="63.42578125" style="3" customWidth="1"/>
    <col min="15" max="15" width="21.42578125" style="3" customWidth="1"/>
    <col min="16" max="16384" width="9.140625" style="3"/>
  </cols>
  <sheetData>
    <row r="1" spans="1:15" ht="19.5" x14ac:dyDescent="0.3">
      <c r="A1" s="153" t="s">
        <v>59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</row>
    <row r="2" spans="1:15" ht="19.5" x14ac:dyDescent="0.3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9"/>
      <c r="O2" s="59"/>
    </row>
    <row r="3" spans="1:15" ht="54" customHeight="1" x14ac:dyDescent="0.3">
      <c r="A3" s="154" t="s">
        <v>0</v>
      </c>
      <c r="B3" s="154" t="s">
        <v>364</v>
      </c>
      <c r="C3" s="154" t="s">
        <v>365</v>
      </c>
      <c r="D3" s="154" t="s">
        <v>1</v>
      </c>
      <c r="E3" s="154" t="s">
        <v>366</v>
      </c>
      <c r="F3" s="154"/>
      <c r="G3" s="154" t="s">
        <v>367</v>
      </c>
      <c r="H3" s="154"/>
      <c r="I3" s="154"/>
      <c r="J3" s="154"/>
      <c r="K3" s="154"/>
      <c r="L3" s="154"/>
      <c r="M3" s="154" t="s">
        <v>368</v>
      </c>
      <c r="N3" s="154" t="s">
        <v>369</v>
      </c>
      <c r="O3" s="154" t="s">
        <v>370</v>
      </c>
    </row>
    <row r="4" spans="1:15" ht="99" customHeight="1" x14ac:dyDescent="0.3">
      <c r="A4" s="154"/>
      <c r="B4" s="154"/>
      <c r="C4" s="154"/>
      <c r="D4" s="154"/>
      <c r="E4" s="60" t="s">
        <v>2</v>
      </c>
      <c r="F4" s="60" t="s">
        <v>3</v>
      </c>
      <c r="G4" s="60" t="s">
        <v>4</v>
      </c>
      <c r="H4" s="60" t="s">
        <v>5</v>
      </c>
      <c r="I4" s="60" t="s">
        <v>6</v>
      </c>
      <c r="J4" s="60" t="s">
        <v>7</v>
      </c>
      <c r="K4" s="60" t="s">
        <v>8</v>
      </c>
      <c r="L4" s="60" t="s">
        <v>9</v>
      </c>
      <c r="M4" s="154"/>
      <c r="N4" s="154"/>
      <c r="O4" s="154"/>
    </row>
    <row r="5" spans="1:15" ht="23.25" customHeight="1" x14ac:dyDescent="0.3">
      <c r="A5" s="60">
        <v>1</v>
      </c>
      <c r="B5" s="60">
        <v>2</v>
      </c>
      <c r="C5" s="60">
        <v>3</v>
      </c>
      <c r="D5" s="60">
        <v>4</v>
      </c>
      <c r="E5" s="60">
        <v>5</v>
      </c>
      <c r="F5" s="60">
        <v>6</v>
      </c>
      <c r="G5" s="60">
        <v>7</v>
      </c>
      <c r="H5" s="60">
        <v>8</v>
      </c>
      <c r="I5" s="60">
        <v>9</v>
      </c>
      <c r="J5" s="60">
        <v>10</v>
      </c>
      <c r="K5" s="60">
        <v>11</v>
      </c>
      <c r="L5" s="60">
        <v>12</v>
      </c>
      <c r="M5" s="60">
        <v>13</v>
      </c>
      <c r="N5" s="60">
        <v>14</v>
      </c>
      <c r="O5" s="60">
        <v>15</v>
      </c>
    </row>
    <row r="6" spans="1:15" ht="19.5" x14ac:dyDescent="0.3">
      <c r="A6" s="147" t="s">
        <v>231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9"/>
    </row>
    <row r="7" spans="1:15" ht="148.5" x14ac:dyDescent="0.3">
      <c r="A7" s="60" t="s">
        <v>10</v>
      </c>
      <c r="B7" s="61" t="s">
        <v>315</v>
      </c>
      <c r="C7" s="62" t="s">
        <v>50</v>
      </c>
      <c r="D7" s="60" t="s">
        <v>47</v>
      </c>
      <c r="E7" s="62">
        <v>2</v>
      </c>
      <c r="F7" s="62">
        <v>2023</v>
      </c>
      <c r="G7" s="62">
        <v>4</v>
      </c>
      <c r="H7" s="62">
        <v>5</v>
      </c>
      <c r="I7" s="62">
        <v>6</v>
      </c>
      <c r="J7" s="62">
        <v>8</v>
      </c>
      <c r="K7" s="62">
        <v>9</v>
      </c>
      <c r="L7" s="62">
        <v>9</v>
      </c>
      <c r="M7" s="37" t="s">
        <v>318</v>
      </c>
      <c r="N7" s="61" t="s">
        <v>95</v>
      </c>
      <c r="O7" s="60" t="s">
        <v>66</v>
      </c>
    </row>
    <row r="8" spans="1:15" ht="99" x14ac:dyDescent="0.3">
      <c r="A8" s="60" t="s">
        <v>11</v>
      </c>
      <c r="B8" s="63" t="s">
        <v>49</v>
      </c>
      <c r="C8" s="62" t="s">
        <v>68</v>
      </c>
      <c r="D8" s="60" t="s">
        <v>48</v>
      </c>
      <c r="E8" s="62">
        <v>2.7</v>
      </c>
      <c r="F8" s="62">
        <v>2023</v>
      </c>
      <c r="G8" s="62">
        <v>2.7</v>
      </c>
      <c r="H8" s="62">
        <v>2.8</v>
      </c>
      <c r="I8" s="62">
        <v>2.8</v>
      </c>
      <c r="J8" s="62">
        <v>2.8</v>
      </c>
      <c r="K8" s="62">
        <v>2.8</v>
      </c>
      <c r="L8" s="62">
        <v>3</v>
      </c>
      <c r="M8" s="5" t="s">
        <v>319</v>
      </c>
      <c r="N8" s="61" t="s">
        <v>95</v>
      </c>
      <c r="O8" s="64" t="s">
        <v>66</v>
      </c>
    </row>
    <row r="9" spans="1:15" ht="81.75" customHeight="1" x14ac:dyDescent="0.3">
      <c r="A9" s="60" t="s">
        <v>12</v>
      </c>
      <c r="B9" s="63" t="s">
        <v>51</v>
      </c>
      <c r="C9" s="62" t="s">
        <v>50</v>
      </c>
      <c r="D9" s="60" t="s">
        <v>48</v>
      </c>
      <c r="E9" s="62">
        <v>100</v>
      </c>
      <c r="F9" s="62">
        <v>2023</v>
      </c>
      <c r="G9" s="62">
        <v>100</v>
      </c>
      <c r="H9" s="62">
        <v>100</v>
      </c>
      <c r="I9" s="62">
        <v>100</v>
      </c>
      <c r="J9" s="62">
        <v>100</v>
      </c>
      <c r="K9" s="62">
        <v>100</v>
      </c>
      <c r="L9" s="62">
        <v>100</v>
      </c>
      <c r="M9" s="37" t="s">
        <v>320</v>
      </c>
      <c r="N9" s="61" t="s">
        <v>95</v>
      </c>
      <c r="O9" s="64" t="s">
        <v>66</v>
      </c>
    </row>
    <row r="10" spans="1:15" ht="19.5" x14ac:dyDescent="0.3">
      <c r="A10" s="150" t="s">
        <v>371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2"/>
    </row>
    <row r="11" spans="1:15" ht="138.75" customHeight="1" x14ac:dyDescent="0.3">
      <c r="A11" s="60" t="s">
        <v>13</v>
      </c>
      <c r="B11" s="61" t="s">
        <v>55</v>
      </c>
      <c r="C11" s="60" t="s">
        <v>50</v>
      </c>
      <c r="D11" s="60" t="s">
        <v>53</v>
      </c>
      <c r="E11" s="65">
        <v>0.18</v>
      </c>
      <c r="F11" s="66">
        <v>2023</v>
      </c>
      <c r="G11" s="65">
        <v>0.18</v>
      </c>
      <c r="H11" s="65">
        <v>0.18</v>
      </c>
      <c r="I11" s="65">
        <v>0.18</v>
      </c>
      <c r="J11" s="65">
        <v>0.18</v>
      </c>
      <c r="K11" s="65">
        <v>0.18</v>
      </c>
      <c r="L11" s="65">
        <v>0.18</v>
      </c>
      <c r="M11" s="38" t="s">
        <v>321</v>
      </c>
      <c r="N11" s="61" t="s">
        <v>95</v>
      </c>
      <c r="O11" s="64" t="s">
        <v>66</v>
      </c>
    </row>
    <row r="12" spans="1:15" ht="138.75" customHeight="1" x14ac:dyDescent="0.3">
      <c r="A12" s="60" t="s">
        <v>14</v>
      </c>
      <c r="B12" s="63" t="s">
        <v>56</v>
      </c>
      <c r="C12" s="60" t="s">
        <v>50</v>
      </c>
      <c r="D12" s="60" t="s">
        <v>53</v>
      </c>
      <c r="E12" s="65">
        <v>0.24</v>
      </c>
      <c r="F12" s="66">
        <v>2023</v>
      </c>
      <c r="G12" s="65">
        <v>0.22</v>
      </c>
      <c r="H12" s="65">
        <v>0.22</v>
      </c>
      <c r="I12" s="65">
        <v>0.22</v>
      </c>
      <c r="J12" s="65">
        <v>0.22</v>
      </c>
      <c r="K12" s="65">
        <v>0.22</v>
      </c>
      <c r="L12" s="65">
        <v>0.22</v>
      </c>
      <c r="M12" s="38" t="s">
        <v>322</v>
      </c>
      <c r="N12" s="61" t="s">
        <v>95</v>
      </c>
      <c r="O12" s="64" t="s">
        <v>66</v>
      </c>
    </row>
    <row r="13" spans="1:15" ht="138.75" customHeight="1" x14ac:dyDescent="0.3">
      <c r="A13" s="60" t="s">
        <v>15</v>
      </c>
      <c r="B13" s="63" t="s">
        <v>224</v>
      </c>
      <c r="C13" s="60" t="s">
        <v>50</v>
      </c>
      <c r="D13" s="60" t="s">
        <v>54</v>
      </c>
      <c r="E13" s="65">
        <v>14.28</v>
      </c>
      <c r="F13" s="66">
        <v>2023</v>
      </c>
      <c r="G13" s="65">
        <v>14.22</v>
      </c>
      <c r="H13" s="62">
        <v>14.2</v>
      </c>
      <c r="I13" s="62">
        <v>14.2</v>
      </c>
      <c r="J13" s="62">
        <v>14.2</v>
      </c>
      <c r="K13" s="62">
        <v>14.2</v>
      </c>
      <c r="L13" s="62">
        <v>14.2</v>
      </c>
      <c r="M13" s="37" t="s">
        <v>321</v>
      </c>
      <c r="N13" s="61" t="s">
        <v>95</v>
      </c>
      <c r="O13" s="64" t="s">
        <v>66</v>
      </c>
    </row>
    <row r="14" spans="1:15" ht="138.75" customHeight="1" x14ac:dyDescent="0.3">
      <c r="A14" s="60" t="s">
        <v>16</v>
      </c>
      <c r="B14" s="63" t="s">
        <v>225</v>
      </c>
      <c r="C14" s="60" t="s">
        <v>50</v>
      </c>
      <c r="D14" s="60" t="s">
        <v>54</v>
      </c>
      <c r="E14" s="65">
        <v>6.44</v>
      </c>
      <c r="F14" s="66">
        <v>2023</v>
      </c>
      <c r="G14" s="65">
        <v>6.19</v>
      </c>
      <c r="H14" s="65">
        <v>6.18</v>
      </c>
      <c r="I14" s="65">
        <v>6.18</v>
      </c>
      <c r="J14" s="65">
        <v>6.18</v>
      </c>
      <c r="K14" s="65">
        <v>6.18</v>
      </c>
      <c r="L14" s="65">
        <v>6.18</v>
      </c>
      <c r="M14" s="38" t="s">
        <v>321</v>
      </c>
      <c r="N14" s="61" t="s">
        <v>95</v>
      </c>
      <c r="O14" s="64" t="s">
        <v>66</v>
      </c>
    </row>
    <row r="15" spans="1:15" ht="19.5" x14ac:dyDescent="0.3">
      <c r="A15" s="150" t="s">
        <v>372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2"/>
    </row>
    <row r="16" spans="1:15" ht="206.25" customHeight="1" x14ac:dyDescent="0.3">
      <c r="A16" s="67" t="s">
        <v>17</v>
      </c>
      <c r="B16" s="61" t="s">
        <v>58</v>
      </c>
      <c r="C16" s="60" t="s">
        <v>57</v>
      </c>
      <c r="D16" s="60" t="s">
        <v>48</v>
      </c>
      <c r="E16" s="66">
        <v>100</v>
      </c>
      <c r="F16" s="62">
        <v>2023</v>
      </c>
      <c r="G16" s="66">
        <v>100</v>
      </c>
      <c r="H16" s="66">
        <v>100</v>
      </c>
      <c r="I16" s="66">
        <v>100</v>
      </c>
      <c r="J16" s="66">
        <v>100</v>
      </c>
      <c r="K16" s="66">
        <v>100</v>
      </c>
      <c r="L16" s="66">
        <v>100</v>
      </c>
      <c r="M16" s="43" t="s">
        <v>323</v>
      </c>
      <c r="N16" s="61" t="s">
        <v>95</v>
      </c>
      <c r="O16" s="68" t="s">
        <v>66</v>
      </c>
    </row>
    <row r="17" spans="1:15" ht="165" x14ac:dyDescent="0.3">
      <c r="A17" s="60" t="s">
        <v>18</v>
      </c>
      <c r="B17" s="61" t="s">
        <v>52</v>
      </c>
      <c r="C17" s="62" t="s">
        <v>50</v>
      </c>
      <c r="D17" s="60" t="s">
        <v>48</v>
      </c>
      <c r="E17" s="62">
        <v>88.7</v>
      </c>
      <c r="F17" s="62">
        <v>2023</v>
      </c>
      <c r="G17" s="62">
        <v>93.9</v>
      </c>
      <c r="H17" s="62">
        <v>94.1</v>
      </c>
      <c r="I17" s="62">
        <v>94.3</v>
      </c>
      <c r="J17" s="62">
        <v>94.3</v>
      </c>
      <c r="K17" s="62">
        <v>94.3</v>
      </c>
      <c r="L17" s="62">
        <v>94.4</v>
      </c>
      <c r="M17" s="37" t="s">
        <v>324</v>
      </c>
      <c r="N17" s="61" t="s">
        <v>69</v>
      </c>
      <c r="O17" s="64" t="s">
        <v>66</v>
      </c>
    </row>
    <row r="18" spans="1:15" x14ac:dyDescent="0.3">
      <c r="A18" s="4"/>
    </row>
    <row r="19" spans="1:15" ht="26.25" customHeight="1" x14ac:dyDescent="0.3">
      <c r="A19" s="146" t="s">
        <v>233</v>
      </c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/>
    </row>
    <row r="20" spans="1:15" x14ac:dyDescent="0.3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</row>
    <row r="21" spans="1:15" x14ac:dyDescent="0.3">
      <c r="A21" s="146"/>
      <c r="B21" s="146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</row>
    <row r="22" spans="1:15" x14ac:dyDescent="0.3">
      <c r="A22" s="146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</row>
    <row r="23" spans="1:15" x14ac:dyDescent="0.3">
      <c r="A23" s="146"/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</row>
    <row r="24" spans="1:15" x14ac:dyDescent="0.3">
      <c r="A24" s="146"/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</row>
    <row r="25" spans="1:15" x14ac:dyDescent="0.3">
      <c r="A25" s="146"/>
      <c r="B25" s="146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6"/>
    </row>
    <row r="26" spans="1:15" x14ac:dyDescent="0.3">
      <c r="A26" s="146"/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</row>
    <row r="27" spans="1:15" x14ac:dyDescent="0.3">
      <c r="A27" s="146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6"/>
    </row>
    <row r="28" spans="1:15" x14ac:dyDescent="0.3">
      <c r="A28" s="146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</row>
    <row r="29" spans="1:15" x14ac:dyDescent="0.3">
      <c r="A29" s="146"/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</row>
    <row r="30" spans="1:15" x14ac:dyDescent="0.3">
      <c r="A30" s="146"/>
      <c r="B30" s="146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146"/>
    </row>
    <row r="31" spans="1:15" x14ac:dyDescent="0.3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  <c r="O31" s="146"/>
    </row>
    <row r="32" spans="1:15" x14ac:dyDescent="0.3">
      <c r="A32" s="146"/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</row>
    <row r="33" spans="1:15" x14ac:dyDescent="0.3">
      <c r="A33" s="146"/>
      <c r="B33" s="146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  <c r="O33" s="146"/>
    </row>
    <row r="34" spans="1:15" x14ac:dyDescent="0.3">
      <c r="A34" s="146"/>
      <c r="B34" s="146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</row>
    <row r="35" spans="1:15" x14ac:dyDescent="0.3">
      <c r="A35" s="146"/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</row>
    <row r="36" spans="1:15" x14ac:dyDescent="0.3">
      <c r="A36" s="146"/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</row>
    <row r="37" spans="1:15" x14ac:dyDescent="0.3">
      <c r="A37" s="146"/>
      <c r="B37" s="146"/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  <c r="O37" s="146"/>
    </row>
    <row r="38" spans="1:15" x14ac:dyDescent="0.3">
      <c r="A38" s="146"/>
      <c r="B38" s="146"/>
      <c r="C38" s="146"/>
      <c r="D38" s="146"/>
      <c r="E38" s="146"/>
      <c r="F38" s="146"/>
      <c r="G38" s="146"/>
      <c r="H38" s="146"/>
      <c r="I38" s="146"/>
      <c r="J38" s="146"/>
      <c r="K38" s="146"/>
      <c r="L38" s="146"/>
      <c r="M38" s="146"/>
      <c r="N38" s="146"/>
      <c r="O38" s="146"/>
    </row>
    <row r="39" spans="1:15" x14ac:dyDescent="0.3">
      <c r="A39" s="146"/>
      <c r="B39" s="146"/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</row>
    <row r="40" spans="1:15" x14ac:dyDescent="0.3">
      <c r="A40" s="146"/>
      <c r="B40" s="146"/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</row>
    <row r="41" spans="1:15" x14ac:dyDescent="0.3">
      <c r="A41" s="146"/>
      <c r="B41" s="146"/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</row>
  </sheetData>
  <mergeCells count="14">
    <mergeCell ref="A19:O41"/>
    <mergeCell ref="A6:O6"/>
    <mergeCell ref="A10:O10"/>
    <mergeCell ref="A15:O15"/>
    <mergeCell ref="A1:O1"/>
    <mergeCell ref="A3:A4"/>
    <mergeCell ref="B3:B4"/>
    <mergeCell ref="C3:C4"/>
    <mergeCell ref="D3:D4"/>
    <mergeCell ref="E3:F3"/>
    <mergeCell ref="G3:L3"/>
    <mergeCell ref="M3:M4"/>
    <mergeCell ref="N3:N4"/>
    <mergeCell ref="O3:O4"/>
  </mergeCells>
  <pageMargins left="0.7" right="0.7" top="0.75" bottom="0.75" header="0.3" footer="0.3"/>
  <pageSetup paperSize="9" scale="34" orientation="landscape" r:id="rId1"/>
  <rowBreaks count="2" manualBreakCount="2">
    <brk id="16" max="14" man="1"/>
    <brk id="27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2"/>
  <sheetViews>
    <sheetView view="pageBreakPreview" topLeftCell="A4" zoomScale="80" zoomScaleNormal="50" zoomScaleSheetLayoutView="80" workbookViewId="0">
      <selection activeCell="B17" sqref="B17"/>
    </sheetView>
  </sheetViews>
  <sheetFormatPr defaultRowHeight="16.5" x14ac:dyDescent="0.25"/>
  <cols>
    <col min="1" max="1" width="9.140625" style="6"/>
    <col min="2" max="2" width="82.140625" style="6" customWidth="1"/>
    <col min="3" max="3" width="26.5703125" style="6" customWidth="1"/>
    <col min="4" max="4" width="22.7109375" style="6" customWidth="1"/>
    <col min="5" max="15" width="12.5703125" style="6" bestFit="1" customWidth="1"/>
    <col min="16" max="16" width="15.28515625" style="6" customWidth="1"/>
    <col min="17" max="16384" width="9.140625" style="6"/>
  </cols>
  <sheetData>
    <row r="1" spans="1:16" s="69" customFormat="1" ht="23.25" x14ac:dyDescent="0.3">
      <c r="A1" s="160" t="s">
        <v>373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</row>
    <row r="2" spans="1:16" s="69" customFormat="1" ht="19.5" x14ac:dyDescent="0.3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s="69" customFormat="1" ht="52.5" customHeight="1" x14ac:dyDescent="0.3">
      <c r="A3" s="154" t="s">
        <v>19</v>
      </c>
      <c r="B3" s="154" t="s">
        <v>20</v>
      </c>
      <c r="C3" s="161" t="s">
        <v>374</v>
      </c>
      <c r="D3" s="163" t="s">
        <v>1</v>
      </c>
      <c r="E3" s="154" t="s">
        <v>375</v>
      </c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 t="s">
        <v>234</v>
      </c>
    </row>
    <row r="4" spans="1:16" s="69" customFormat="1" ht="19.5" x14ac:dyDescent="0.3">
      <c r="A4" s="154"/>
      <c r="B4" s="154"/>
      <c r="C4" s="162"/>
      <c r="D4" s="164"/>
      <c r="E4" s="60" t="s">
        <v>21</v>
      </c>
      <c r="F4" s="60" t="s">
        <v>22</v>
      </c>
      <c r="G4" s="60" t="s">
        <v>23</v>
      </c>
      <c r="H4" s="60" t="s">
        <v>24</v>
      </c>
      <c r="I4" s="60" t="s">
        <v>25</v>
      </c>
      <c r="J4" s="60" t="s">
        <v>26</v>
      </c>
      <c r="K4" s="60" t="s">
        <v>27</v>
      </c>
      <c r="L4" s="60" t="s">
        <v>28</v>
      </c>
      <c r="M4" s="60" t="s">
        <v>29</v>
      </c>
      <c r="N4" s="60" t="s">
        <v>30</v>
      </c>
      <c r="O4" s="60" t="s">
        <v>31</v>
      </c>
      <c r="P4" s="154"/>
    </row>
    <row r="5" spans="1:16" s="69" customFormat="1" ht="19.5" x14ac:dyDescent="0.3">
      <c r="A5" s="60">
        <v>1</v>
      </c>
      <c r="B5" s="60">
        <v>2</v>
      </c>
      <c r="C5" s="71">
        <v>3</v>
      </c>
      <c r="D5" s="72">
        <v>4</v>
      </c>
      <c r="E5" s="60">
        <v>5</v>
      </c>
      <c r="F5" s="60">
        <v>6</v>
      </c>
      <c r="G5" s="60">
        <v>7</v>
      </c>
      <c r="H5" s="60">
        <v>8</v>
      </c>
      <c r="I5" s="60">
        <v>9</v>
      </c>
      <c r="J5" s="60">
        <v>10</v>
      </c>
      <c r="K5" s="60">
        <v>11</v>
      </c>
      <c r="L5" s="60">
        <v>12</v>
      </c>
      <c r="M5" s="60">
        <v>13</v>
      </c>
      <c r="N5" s="60">
        <v>14</v>
      </c>
      <c r="O5" s="60">
        <v>15</v>
      </c>
      <c r="P5" s="60">
        <v>16</v>
      </c>
    </row>
    <row r="6" spans="1:16" s="69" customFormat="1" ht="24" customHeight="1" x14ac:dyDescent="0.3">
      <c r="A6" s="60" t="s">
        <v>10</v>
      </c>
      <c r="B6" s="159" t="s">
        <v>67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</row>
    <row r="7" spans="1:16" s="69" customFormat="1" ht="59.25" customHeight="1" x14ac:dyDescent="0.3">
      <c r="A7" s="60" t="s">
        <v>32</v>
      </c>
      <c r="B7" s="61" t="s">
        <v>315</v>
      </c>
      <c r="C7" s="60" t="s">
        <v>50</v>
      </c>
      <c r="D7" s="60" t="s">
        <v>47</v>
      </c>
      <c r="E7" s="73">
        <v>0</v>
      </c>
      <c r="F7" s="73">
        <v>0</v>
      </c>
      <c r="G7" s="73">
        <v>0</v>
      </c>
      <c r="H7" s="73">
        <v>0</v>
      </c>
      <c r="I7" s="73">
        <v>0</v>
      </c>
      <c r="J7" s="73">
        <v>0</v>
      </c>
      <c r="K7" s="73">
        <v>0</v>
      </c>
      <c r="L7" s="73">
        <v>0</v>
      </c>
      <c r="M7" s="73">
        <v>0</v>
      </c>
      <c r="N7" s="73">
        <v>0</v>
      </c>
      <c r="O7" s="73">
        <v>0</v>
      </c>
      <c r="P7" s="74">
        <v>4</v>
      </c>
    </row>
    <row r="8" spans="1:16" s="69" customFormat="1" ht="63" customHeight="1" x14ac:dyDescent="0.3">
      <c r="A8" s="60" t="s">
        <v>36</v>
      </c>
      <c r="B8" s="63" t="s">
        <v>49</v>
      </c>
      <c r="C8" s="75" t="s">
        <v>68</v>
      </c>
      <c r="D8" s="60" t="s">
        <v>48</v>
      </c>
      <c r="E8" s="73">
        <v>0</v>
      </c>
      <c r="F8" s="73">
        <v>0</v>
      </c>
      <c r="G8" s="73">
        <v>0</v>
      </c>
      <c r="H8" s="73">
        <v>0</v>
      </c>
      <c r="I8" s="73">
        <v>0</v>
      </c>
      <c r="J8" s="73">
        <v>0</v>
      </c>
      <c r="K8" s="73">
        <v>0</v>
      </c>
      <c r="L8" s="73">
        <v>0</v>
      </c>
      <c r="M8" s="73">
        <v>0</v>
      </c>
      <c r="N8" s="73">
        <v>0</v>
      </c>
      <c r="O8" s="73">
        <v>0</v>
      </c>
      <c r="P8" s="76">
        <v>2.7</v>
      </c>
    </row>
    <row r="9" spans="1:16" s="69" customFormat="1" ht="38.25" customHeight="1" x14ac:dyDescent="0.3">
      <c r="A9" s="64" t="s">
        <v>37</v>
      </c>
      <c r="B9" s="63" t="s">
        <v>51</v>
      </c>
      <c r="C9" s="60" t="s">
        <v>50</v>
      </c>
      <c r="D9" s="60" t="s">
        <v>48</v>
      </c>
      <c r="E9" s="77">
        <v>0</v>
      </c>
      <c r="F9" s="77">
        <v>0</v>
      </c>
      <c r="G9" s="77">
        <v>0</v>
      </c>
      <c r="H9" s="77">
        <v>0</v>
      </c>
      <c r="I9" s="77">
        <v>0</v>
      </c>
      <c r="J9" s="77">
        <v>0</v>
      </c>
      <c r="K9" s="77">
        <v>0</v>
      </c>
      <c r="L9" s="77">
        <v>0</v>
      </c>
      <c r="M9" s="77">
        <v>0</v>
      </c>
      <c r="N9" s="77">
        <v>0</v>
      </c>
      <c r="O9" s="77">
        <v>0</v>
      </c>
      <c r="P9" s="78">
        <v>100</v>
      </c>
    </row>
    <row r="10" spans="1:16" s="69" customFormat="1" ht="19.5" x14ac:dyDescent="0.3">
      <c r="A10" s="79" t="s">
        <v>11</v>
      </c>
      <c r="B10" s="157" t="s">
        <v>70</v>
      </c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</row>
    <row r="11" spans="1:16" s="69" customFormat="1" ht="60" customHeight="1" x14ac:dyDescent="0.3">
      <c r="A11" s="64" t="s">
        <v>39</v>
      </c>
      <c r="B11" s="61" t="s">
        <v>55</v>
      </c>
      <c r="C11" s="60" t="s">
        <v>50</v>
      </c>
      <c r="D11" s="60" t="s">
        <v>53</v>
      </c>
      <c r="E11" s="80">
        <v>0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78">
        <v>0.18</v>
      </c>
    </row>
    <row r="12" spans="1:16" s="69" customFormat="1" ht="41.25" customHeight="1" x14ac:dyDescent="0.3">
      <c r="A12" s="64" t="s">
        <v>60</v>
      </c>
      <c r="B12" s="63" t="s">
        <v>56</v>
      </c>
      <c r="C12" s="60" t="s">
        <v>50</v>
      </c>
      <c r="D12" s="60" t="s">
        <v>53</v>
      </c>
      <c r="E12" s="80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  <c r="N12" s="80">
        <v>0</v>
      </c>
      <c r="O12" s="80">
        <v>0</v>
      </c>
      <c r="P12" s="78">
        <v>0.22</v>
      </c>
    </row>
    <row r="13" spans="1:16" s="69" customFormat="1" ht="40.5" customHeight="1" x14ac:dyDescent="0.3">
      <c r="A13" s="64" t="s">
        <v>61</v>
      </c>
      <c r="B13" s="63" t="s">
        <v>63</v>
      </c>
      <c r="C13" s="60" t="s">
        <v>50</v>
      </c>
      <c r="D13" s="60" t="s">
        <v>54</v>
      </c>
      <c r="E13" s="80">
        <v>0</v>
      </c>
      <c r="F13" s="80">
        <v>0</v>
      </c>
      <c r="G13" s="80">
        <v>0</v>
      </c>
      <c r="H13" s="80">
        <v>0</v>
      </c>
      <c r="I13" s="80">
        <v>0</v>
      </c>
      <c r="J13" s="80">
        <v>0</v>
      </c>
      <c r="K13" s="80">
        <v>0</v>
      </c>
      <c r="L13" s="80">
        <v>0</v>
      </c>
      <c r="M13" s="80">
        <v>0</v>
      </c>
      <c r="N13" s="80">
        <v>0</v>
      </c>
      <c r="O13" s="80">
        <v>0</v>
      </c>
      <c r="P13" s="81">
        <v>14.22</v>
      </c>
    </row>
    <row r="14" spans="1:16" s="69" customFormat="1" ht="39" x14ac:dyDescent="0.3">
      <c r="A14" s="64" t="s">
        <v>62</v>
      </c>
      <c r="B14" s="63" t="s">
        <v>64</v>
      </c>
      <c r="C14" s="60" t="s">
        <v>50</v>
      </c>
      <c r="D14" s="60" t="s">
        <v>54</v>
      </c>
      <c r="E14" s="80">
        <v>0</v>
      </c>
      <c r="F14" s="80">
        <v>0</v>
      </c>
      <c r="G14" s="80">
        <v>0</v>
      </c>
      <c r="H14" s="80">
        <v>0</v>
      </c>
      <c r="I14" s="80">
        <v>0</v>
      </c>
      <c r="J14" s="80">
        <v>0</v>
      </c>
      <c r="K14" s="80">
        <v>0</v>
      </c>
      <c r="L14" s="80">
        <v>0</v>
      </c>
      <c r="M14" s="80">
        <v>0</v>
      </c>
      <c r="N14" s="80">
        <v>0</v>
      </c>
      <c r="O14" s="80">
        <v>0</v>
      </c>
      <c r="P14" s="78">
        <v>6.19</v>
      </c>
    </row>
    <row r="15" spans="1:16" s="69" customFormat="1" ht="24" customHeight="1" x14ac:dyDescent="0.3">
      <c r="A15" s="79" t="s">
        <v>12</v>
      </c>
      <c r="B15" s="158" t="s">
        <v>71</v>
      </c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</row>
    <row r="16" spans="1:16" s="69" customFormat="1" ht="39" x14ac:dyDescent="0.3">
      <c r="A16" s="64" t="s">
        <v>41</v>
      </c>
      <c r="B16" s="61" t="s">
        <v>58</v>
      </c>
      <c r="C16" s="60" t="s">
        <v>57</v>
      </c>
      <c r="D16" s="60" t="s">
        <v>48</v>
      </c>
      <c r="E16" s="82">
        <v>0</v>
      </c>
      <c r="F16" s="82">
        <v>0</v>
      </c>
      <c r="G16" s="82">
        <v>0</v>
      </c>
      <c r="H16" s="82">
        <v>0</v>
      </c>
      <c r="I16" s="82">
        <v>0</v>
      </c>
      <c r="J16" s="82">
        <v>0</v>
      </c>
      <c r="K16" s="82">
        <v>0</v>
      </c>
      <c r="L16" s="82">
        <v>0</v>
      </c>
      <c r="M16" s="82">
        <v>0</v>
      </c>
      <c r="N16" s="82">
        <v>0</v>
      </c>
      <c r="O16" s="82">
        <v>0</v>
      </c>
      <c r="P16" s="78">
        <v>100</v>
      </c>
    </row>
    <row r="17" spans="1:16" s="69" customFormat="1" ht="58.5" x14ac:dyDescent="0.3">
      <c r="A17" s="64" t="s">
        <v>65</v>
      </c>
      <c r="B17" s="61" t="s">
        <v>52</v>
      </c>
      <c r="C17" s="60" t="s">
        <v>57</v>
      </c>
      <c r="D17" s="60" t="s">
        <v>48</v>
      </c>
      <c r="E17" s="82">
        <v>0</v>
      </c>
      <c r="F17" s="82">
        <v>0</v>
      </c>
      <c r="G17" s="82">
        <v>0</v>
      </c>
      <c r="H17" s="82">
        <v>0</v>
      </c>
      <c r="I17" s="82">
        <v>0</v>
      </c>
      <c r="J17" s="82">
        <v>0</v>
      </c>
      <c r="K17" s="82">
        <v>0</v>
      </c>
      <c r="L17" s="82">
        <v>0</v>
      </c>
      <c r="M17" s="82">
        <v>0</v>
      </c>
      <c r="N17" s="82">
        <v>0</v>
      </c>
      <c r="O17" s="82">
        <v>0</v>
      </c>
      <c r="P17" s="78">
        <v>93.9</v>
      </c>
    </row>
    <row r="19" spans="1:16" x14ac:dyDescent="0.25">
      <c r="A19" s="155" t="s">
        <v>232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</row>
    <row r="20" spans="1:16" x14ac:dyDescent="0.25">
      <c r="A20" s="156"/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</row>
    <row r="21" spans="1:16" x14ac:dyDescent="0.25">
      <c r="A21" s="156"/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</row>
    <row r="22" spans="1:16" x14ac:dyDescent="0.25">
      <c r="A22" s="156"/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</row>
  </sheetData>
  <mergeCells count="11">
    <mergeCell ref="A19:P22"/>
    <mergeCell ref="B10:P10"/>
    <mergeCell ref="B15:P15"/>
    <mergeCell ref="B6:P6"/>
    <mergeCell ref="A1:P1"/>
    <mergeCell ref="A3:A4"/>
    <mergeCell ref="B3:B4"/>
    <mergeCell ref="C3:C4"/>
    <mergeCell ref="E3:O3"/>
    <mergeCell ref="P3:P4"/>
    <mergeCell ref="D3:D4"/>
  </mergeCells>
  <pageMargins left="0.7" right="0.7" top="0.75" bottom="0.75" header="0.3" footer="0.3"/>
  <pageSetup paperSize="9" scale="4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61"/>
  <sheetViews>
    <sheetView view="pageBreakPreview" zoomScale="60" zoomScaleNormal="60" workbookViewId="0">
      <selection activeCell="C12" sqref="C12:D12"/>
    </sheetView>
  </sheetViews>
  <sheetFormatPr defaultRowHeight="16.5" x14ac:dyDescent="0.25"/>
  <cols>
    <col min="1" max="1" width="12.5703125" style="8" bestFit="1" customWidth="1"/>
    <col min="2" max="2" width="81.140625" style="8" customWidth="1"/>
    <col min="3" max="3" width="69.85546875" style="8" customWidth="1"/>
    <col min="4" max="4" width="94.42578125" style="8" customWidth="1"/>
    <col min="5" max="16384" width="9.140625" style="8"/>
  </cols>
  <sheetData>
    <row r="1" spans="1:4" s="83" customFormat="1" ht="19.5" x14ac:dyDescent="0.3"/>
    <row r="2" spans="1:4" s="83" customFormat="1" ht="19.5" x14ac:dyDescent="0.3"/>
    <row r="3" spans="1:4" s="84" customFormat="1" ht="19.5" x14ac:dyDescent="0.3">
      <c r="A3" s="169" t="s">
        <v>33</v>
      </c>
      <c r="B3" s="169"/>
      <c r="C3" s="169"/>
      <c r="D3" s="169"/>
    </row>
    <row r="4" spans="1:4" s="84" customFormat="1" ht="19.5" x14ac:dyDescent="0.3">
      <c r="A4" s="85"/>
    </row>
    <row r="5" spans="1:4" s="84" customFormat="1" ht="42.75" x14ac:dyDescent="0.3">
      <c r="A5" s="86" t="s">
        <v>19</v>
      </c>
      <c r="B5" s="86" t="s">
        <v>376</v>
      </c>
      <c r="C5" s="62" t="s">
        <v>377</v>
      </c>
      <c r="D5" s="86" t="s">
        <v>378</v>
      </c>
    </row>
    <row r="6" spans="1:4" s="84" customFormat="1" ht="19.5" x14ac:dyDescent="0.3">
      <c r="A6" s="86">
        <v>1</v>
      </c>
      <c r="B6" s="86">
        <v>2</v>
      </c>
      <c r="C6" s="86">
        <v>3</v>
      </c>
      <c r="D6" s="86">
        <v>4</v>
      </c>
    </row>
    <row r="7" spans="1:4" s="84" customFormat="1" ht="23.25" x14ac:dyDescent="0.3">
      <c r="A7" s="86" t="s">
        <v>34</v>
      </c>
      <c r="B7" s="170" t="s">
        <v>379</v>
      </c>
      <c r="C7" s="170"/>
      <c r="D7" s="170"/>
    </row>
    <row r="8" spans="1:4" s="84" customFormat="1" ht="38.25" customHeight="1" x14ac:dyDescent="0.3">
      <c r="A8" s="86" t="s">
        <v>32</v>
      </c>
      <c r="B8" s="167" t="s">
        <v>380</v>
      </c>
      <c r="C8" s="170"/>
      <c r="D8" s="170"/>
    </row>
    <row r="9" spans="1:4" s="84" customFormat="1" ht="39" customHeight="1" x14ac:dyDescent="0.3">
      <c r="A9" s="86"/>
      <c r="B9" s="87" t="s">
        <v>203</v>
      </c>
      <c r="C9" s="170" t="s">
        <v>363</v>
      </c>
      <c r="D9" s="170"/>
    </row>
    <row r="10" spans="1:4" s="88" customFormat="1" ht="175.5" x14ac:dyDescent="0.25">
      <c r="A10" s="86" t="s">
        <v>35</v>
      </c>
      <c r="B10" s="87" t="s">
        <v>405</v>
      </c>
      <c r="C10" s="87" t="s">
        <v>406</v>
      </c>
      <c r="D10" s="87" t="s">
        <v>316</v>
      </c>
    </row>
    <row r="11" spans="1:4" s="84" customFormat="1" ht="38.25" customHeight="1" x14ac:dyDescent="0.3">
      <c r="A11" s="86" t="s">
        <v>36</v>
      </c>
      <c r="B11" s="167" t="s">
        <v>381</v>
      </c>
      <c r="C11" s="170"/>
      <c r="D11" s="170"/>
    </row>
    <row r="12" spans="1:4" s="84" customFormat="1" ht="39" customHeight="1" x14ac:dyDescent="0.3">
      <c r="A12" s="86"/>
      <c r="B12" s="87" t="s">
        <v>203</v>
      </c>
      <c r="C12" s="170" t="s">
        <v>360</v>
      </c>
      <c r="D12" s="170"/>
    </row>
    <row r="13" spans="1:4" s="88" customFormat="1" ht="117" x14ac:dyDescent="0.25">
      <c r="A13" s="86" t="s">
        <v>255</v>
      </c>
      <c r="B13" s="87" t="s">
        <v>361</v>
      </c>
      <c r="C13" s="87" t="s">
        <v>362</v>
      </c>
      <c r="D13" s="87" t="s">
        <v>317</v>
      </c>
    </row>
    <row r="14" spans="1:4" s="69" customFormat="1" ht="39.75" customHeight="1" x14ac:dyDescent="0.3">
      <c r="A14" s="64" t="s">
        <v>37</v>
      </c>
      <c r="B14" s="154" t="s">
        <v>72</v>
      </c>
      <c r="C14" s="154"/>
      <c r="D14" s="154"/>
    </row>
    <row r="15" spans="1:4" s="69" customFormat="1" ht="40.5" customHeight="1" x14ac:dyDescent="0.3">
      <c r="A15" s="64"/>
      <c r="B15" s="61" t="s">
        <v>203</v>
      </c>
      <c r="C15" s="154" t="s">
        <v>73</v>
      </c>
      <c r="D15" s="154"/>
    </row>
    <row r="16" spans="1:4" s="69" customFormat="1" ht="121.5" customHeight="1" x14ac:dyDescent="0.3">
      <c r="A16" s="64" t="s">
        <v>38</v>
      </c>
      <c r="B16" s="61" t="s">
        <v>235</v>
      </c>
      <c r="C16" s="87" t="s">
        <v>236</v>
      </c>
      <c r="D16" s="61" t="s">
        <v>317</v>
      </c>
    </row>
    <row r="17" spans="1:4" s="69" customFormat="1" ht="30.75" customHeight="1" x14ac:dyDescent="0.3">
      <c r="A17" s="64" t="s">
        <v>74</v>
      </c>
      <c r="B17" s="150" t="s">
        <v>75</v>
      </c>
      <c r="C17" s="151"/>
      <c r="D17" s="152"/>
    </row>
    <row r="18" spans="1:4" s="69" customFormat="1" ht="45" customHeight="1" x14ac:dyDescent="0.3">
      <c r="A18" s="64"/>
      <c r="B18" s="89" t="s">
        <v>203</v>
      </c>
      <c r="C18" s="154" t="s">
        <v>73</v>
      </c>
      <c r="D18" s="154"/>
    </row>
    <row r="19" spans="1:4" s="69" customFormat="1" ht="64.5" customHeight="1" x14ac:dyDescent="0.3">
      <c r="A19" s="64" t="s">
        <v>76</v>
      </c>
      <c r="B19" s="87" t="s">
        <v>237</v>
      </c>
      <c r="C19" s="87" t="s">
        <v>238</v>
      </c>
      <c r="D19" s="61" t="s">
        <v>77</v>
      </c>
    </row>
    <row r="20" spans="1:4" s="84" customFormat="1" ht="35.25" customHeight="1" x14ac:dyDescent="0.3">
      <c r="A20" s="86" t="s">
        <v>348</v>
      </c>
      <c r="B20" s="167" t="s">
        <v>219</v>
      </c>
      <c r="C20" s="167"/>
      <c r="D20" s="167"/>
    </row>
    <row r="21" spans="1:4" s="84" customFormat="1" ht="48" customHeight="1" x14ac:dyDescent="0.3">
      <c r="A21" s="86"/>
      <c r="B21" s="89" t="s">
        <v>203</v>
      </c>
      <c r="C21" s="154" t="s">
        <v>73</v>
      </c>
      <c r="D21" s="154"/>
    </row>
    <row r="22" spans="1:4" s="83" customFormat="1" ht="78.75" customHeight="1" x14ac:dyDescent="0.3">
      <c r="A22" s="86" t="s">
        <v>349</v>
      </c>
      <c r="B22" s="87" t="s">
        <v>239</v>
      </c>
      <c r="C22" s="61" t="s">
        <v>382</v>
      </c>
      <c r="D22" s="61" t="s">
        <v>78</v>
      </c>
    </row>
    <row r="23" spans="1:4" s="83" customFormat="1" ht="50.25" customHeight="1" x14ac:dyDescent="0.3">
      <c r="A23" s="86" t="s">
        <v>358</v>
      </c>
      <c r="B23" s="87" t="s">
        <v>240</v>
      </c>
      <c r="C23" s="61" t="s">
        <v>241</v>
      </c>
      <c r="D23" s="61" t="s">
        <v>78</v>
      </c>
    </row>
    <row r="24" spans="1:4" s="83" customFormat="1" ht="109.5" customHeight="1" x14ac:dyDescent="0.3">
      <c r="A24" s="86" t="s">
        <v>359</v>
      </c>
      <c r="B24" s="87" t="s">
        <v>242</v>
      </c>
      <c r="C24" s="61" t="s">
        <v>243</v>
      </c>
      <c r="D24" s="61" t="s">
        <v>78</v>
      </c>
    </row>
    <row r="25" spans="1:4" s="83" customFormat="1" ht="39" customHeight="1" x14ac:dyDescent="0.3">
      <c r="A25" s="86" t="s">
        <v>11</v>
      </c>
      <c r="B25" s="167" t="s">
        <v>228</v>
      </c>
      <c r="C25" s="167"/>
      <c r="D25" s="167"/>
    </row>
    <row r="26" spans="1:4" s="84" customFormat="1" ht="37.5" customHeight="1" x14ac:dyDescent="0.3">
      <c r="A26" s="86" t="s">
        <v>39</v>
      </c>
      <c r="B26" s="167" t="s">
        <v>86</v>
      </c>
      <c r="C26" s="167"/>
      <c r="D26" s="167"/>
    </row>
    <row r="27" spans="1:4" s="84" customFormat="1" ht="44.25" customHeight="1" x14ac:dyDescent="0.3">
      <c r="A27" s="86"/>
      <c r="B27" s="87" t="s">
        <v>87</v>
      </c>
      <c r="C27" s="167" t="s">
        <v>73</v>
      </c>
      <c r="D27" s="167"/>
    </row>
    <row r="28" spans="1:4" s="84" customFormat="1" ht="82.5" customHeight="1" x14ac:dyDescent="0.3">
      <c r="A28" s="86" t="s">
        <v>40</v>
      </c>
      <c r="B28" s="87" t="s">
        <v>244</v>
      </c>
      <c r="C28" s="61" t="s">
        <v>245</v>
      </c>
      <c r="D28" s="61" t="s">
        <v>79</v>
      </c>
    </row>
    <row r="29" spans="1:4" s="84" customFormat="1" ht="27.75" customHeight="1" x14ac:dyDescent="0.3">
      <c r="A29" s="86" t="s">
        <v>12</v>
      </c>
      <c r="B29" s="167" t="s">
        <v>229</v>
      </c>
      <c r="C29" s="167"/>
      <c r="D29" s="167"/>
    </row>
    <row r="30" spans="1:4" s="84" customFormat="1" ht="30.75" customHeight="1" x14ac:dyDescent="0.3">
      <c r="A30" s="86" t="s">
        <v>41</v>
      </c>
      <c r="B30" s="167" t="s">
        <v>89</v>
      </c>
      <c r="C30" s="167"/>
      <c r="D30" s="167"/>
    </row>
    <row r="31" spans="1:4" s="84" customFormat="1" ht="39" x14ac:dyDescent="0.3">
      <c r="A31" s="90"/>
      <c r="B31" s="87" t="s">
        <v>87</v>
      </c>
      <c r="C31" s="167" t="s">
        <v>73</v>
      </c>
      <c r="D31" s="167"/>
    </row>
    <row r="32" spans="1:4" s="84" customFormat="1" ht="60" customHeight="1" x14ac:dyDescent="0.3">
      <c r="A32" s="86" t="s">
        <v>42</v>
      </c>
      <c r="B32" s="87" t="s">
        <v>246</v>
      </c>
      <c r="C32" s="61" t="s">
        <v>247</v>
      </c>
      <c r="D32" s="61" t="s">
        <v>80</v>
      </c>
    </row>
    <row r="33" spans="1:4" s="84" customFormat="1" ht="224.25" customHeight="1" x14ac:dyDescent="0.3">
      <c r="A33" s="86" t="s">
        <v>90</v>
      </c>
      <c r="B33" s="87" t="s">
        <v>248</v>
      </c>
      <c r="C33" s="61" t="s">
        <v>249</v>
      </c>
      <c r="D33" s="61" t="s">
        <v>81</v>
      </c>
    </row>
    <row r="34" spans="1:4" s="84" customFormat="1" ht="76.5" customHeight="1" x14ac:dyDescent="0.3">
      <c r="A34" s="86" t="s">
        <v>91</v>
      </c>
      <c r="B34" s="87" t="s">
        <v>250</v>
      </c>
      <c r="C34" s="61" t="s">
        <v>251</v>
      </c>
      <c r="D34" s="61" t="s">
        <v>85</v>
      </c>
    </row>
    <row r="35" spans="1:4" s="69" customFormat="1" ht="27.75" customHeight="1" x14ac:dyDescent="0.3">
      <c r="A35" s="86" t="s">
        <v>13</v>
      </c>
      <c r="B35" s="154" t="s">
        <v>230</v>
      </c>
      <c r="C35" s="154"/>
      <c r="D35" s="154"/>
    </row>
    <row r="36" spans="1:4" s="69" customFormat="1" ht="27.75" customHeight="1" x14ac:dyDescent="0.3">
      <c r="A36" s="86" t="s">
        <v>83</v>
      </c>
      <c r="B36" s="150" t="s">
        <v>82</v>
      </c>
      <c r="C36" s="151"/>
      <c r="D36" s="152"/>
    </row>
    <row r="37" spans="1:4" s="69" customFormat="1" ht="45" customHeight="1" x14ac:dyDescent="0.3">
      <c r="A37" s="86"/>
      <c r="B37" s="61" t="s">
        <v>203</v>
      </c>
      <c r="C37" s="150" t="s">
        <v>73</v>
      </c>
      <c r="D37" s="152"/>
    </row>
    <row r="38" spans="1:4" s="69" customFormat="1" ht="77.25" customHeight="1" x14ac:dyDescent="0.3">
      <c r="A38" s="86" t="s">
        <v>84</v>
      </c>
      <c r="B38" s="61" t="s">
        <v>252</v>
      </c>
      <c r="C38" s="61" t="s">
        <v>253</v>
      </c>
      <c r="D38" s="61" t="s">
        <v>79</v>
      </c>
    </row>
    <row r="39" spans="1:4" s="69" customFormat="1" ht="40.5" customHeight="1" x14ac:dyDescent="0.3">
      <c r="A39" s="86" t="s">
        <v>43</v>
      </c>
      <c r="B39" s="154" t="s">
        <v>282</v>
      </c>
      <c r="C39" s="154"/>
      <c r="D39" s="154"/>
    </row>
    <row r="40" spans="1:4" s="69" customFormat="1" ht="44.25" customHeight="1" x14ac:dyDescent="0.3">
      <c r="A40" s="86"/>
      <c r="B40" s="61" t="s">
        <v>203</v>
      </c>
      <c r="C40" s="154" t="s">
        <v>73</v>
      </c>
      <c r="D40" s="154"/>
    </row>
    <row r="41" spans="1:4" s="69" customFormat="1" ht="65.25" customHeight="1" x14ac:dyDescent="0.3">
      <c r="A41" s="86" t="s">
        <v>44</v>
      </c>
      <c r="B41" s="61" t="s">
        <v>283</v>
      </c>
      <c r="C41" s="61" t="s">
        <v>254</v>
      </c>
      <c r="D41" s="61" t="s">
        <v>79</v>
      </c>
    </row>
    <row r="42" spans="1:4" s="83" customFormat="1" ht="27.75" customHeight="1" x14ac:dyDescent="0.3">
      <c r="A42" s="85" t="s">
        <v>14</v>
      </c>
      <c r="B42" s="168" t="s">
        <v>383</v>
      </c>
      <c r="C42" s="168"/>
      <c r="D42" s="168"/>
    </row>
    <row r="43" spans="1:4" s="69" customFormat="1" ht="53.25" customHeight="1" x14ac:dyDescent="0.3">
      <c r="A43" s="86" t="s">
        <v>92</v>
      </c>
      <c r="B43" s="150" t="s">
        <v>271</v>
      </c>
      <c r="C43" s="151"/>
      <c r="D43" s="152"/>
    </row>
    <row r="44" spans="1:4" s="69" customFormat="1" ht="53.25" customHeight="1" x14ac:dyDescent="0.3">
      <c r="A44" s="86"/>
      <c r="B44" s="89" t="s">
        <v>203</v>
      </c>
      <c r="C44" s="154" t="s">
        <v>73</v>
      </c>
      <c r="D44" s="154"/>
    </row>
    <row r="45" spans="1:4" s="69" customFormat="1" ht="65.25" customHeight="1" x14ac:dyDescent="0.3">
      <c r="A45" s="86" t="s">
        <v>93</v>
      </c>
      <c r="B45" s="61" t="s">
        <v>272</v>
      </c>
      <c r="C45" s="87" t="s">
        <v>286</v>
      </c>
      <c r="D45" s="60" t="s">
        <v>66</v>
      </c>
    </row>
    <row r="46" spans="1:4" s="69" customFormat="1" ht="53.25" customHeight="1" x14ac:dyDescent="0.3">
      <c r="A46" s="86" t="s">
        <v>273</v>
      </c>
      <c r="B46" s="150" t="s">
        <v>277</v>
      </c>
      <c r="C46" s="151"/>
      <c r="D46" s="152"/>
    </row>
    <row r="47" spans="1:4" s="69" customFormat="1" ht="53.25" customHeight="1" x14ac:dyDescent="0.3">
      <c r="A47" s="86"/>
      <c r="B47" s="89" t="s">
        <v>203</v>
      </c>
      <c r="C47" s="154" t="s">
        <v>73</v>
      </c>
      <c r="D47" s="154"/>
    </row>
    <row r="48" spans="1:4" s="69" customFormat="1" ht="90.75" customHeight="1" x14ac:dyDescent="0.3">
      <c r="A48" s="86" t="s">
        <v>274</v>
      </c>
      <c r="B48" s="91" t="s">
        <v>275</v>
      </c>
      <c r="C48" s="87" t="s">
        <v>276</v>
      </c>
      <c r="D48" s="60" t="s">
        <v>66</v>
      </c>
    </row>
    <row r="49" spans="1:4" s="69" customFormat="1" ht="33.75" customHeight="1" x14ac:dyDescent="0.3">
      <c r="A49" s="86" t="s">
        <v>326</v>
      </c>
      <c r="B49" s="150" t="s">
        <v>333</v>
      </c>
      <c r="C49" s="151"/>
      <c r="D49" s="152"/>
    </row>
    <row r="50" spans="1:4" s="69" customFormat="1" ht="53.25" customHeight="1" x14ac:dyDescent="0.3">
      <c r="A50" s="86"/>
      <c r="B50" s="89" t="s">
        <v>203</v>
      </c>
      <c r="C50" s="154" t="s">
        <v>73</v>
      </c>
      <c r="D50" s="154"/>
    </row>
    <row r="51" spans="1:4" s="84" customFormat="1" ht="41.25" customHeight="1" x14ac:dyDescent="0.3">
      <c r="A51" s="86" t="s">
        <v>325</v>
      </c>
      <c r="B51" s="87" t="s">
        <v>331</v>
      </c>
      <c r="C51" s="87" t="s">
        <v>332</v>
      </c>
      <c r="D51" s="87" t="s">
        <v>88</v>
      </c>
    </row>
    <row r="52" spans="1:4" x14ac:dyDescent="0.25">
      <c r="A52" s="9"/>
      <c r="B52" s="10"/>
      <c r="C52" s="9"/>
      <c r="D52" s="9"/>
    </row>
    <row r="53" spans="1:4" ht="26.25" customHeight="1" x14ac:dyDescent="0.25">
      <c r="A53" s="165" t="s">
        <v>270</v>
      </c>
      <c r="B53" s="166"/>
      <c r="C53" s="166"/>
      <c r="D53" s="166"/>
    </row>
    <row r="54" spans="1:4" x14ac:dyDescent="0.25">
      <c r="A54" s="166"/>
      <c r="B54" s="166"/>
      <c r="C54" s="166"/>
      <c r="D54" s="166"/>
    </row>
    <row r="55" spans="1:4" x14ac:dyDescent="0.25">
      <c r="A55" s="166"/>
      <c r="B55" s="166"/>
      <c r="C55" s="166"/>
      <c r="D55" s="166"/>
    </row>
    <row r="56" spans="1:4" x14ac:dyDescent="0.25">
      <c r="A56" s="166"/>
      <c r="B56" s="166"/>
      <c r="C56" s="166"/>
      <c r="D56" s="166"/>
    </row>
    <row r="57" spans="1:4" x14ac:dyDescent="0.25">
      <c r="A57" s="166"/>
      <c r="B57" s="166"/>
      <c r="C57" s="166"/>
      <c r="D57" s="166"/>
    </row>
    <row r="58" spans="1:4" x14ac:dyDescent="0.25">
      <c r="A58" s="166"/>
      <c r="B58" s="166"/>
      <c r="C58" s="166"/>
      <c r="D58" s="166"/>
    </row>
    <row r="59" spans="1:4" x14ac:dyDescent="0.25">
      <c r="A59" s="166"/>
      <c r="B59" s="166"/>
      <c r="C59" s="166"/>
      <c r="D59" s="166"/>
    </row>
    <row r="60" spans="1:4" ht="65.25" customHeight="1" x14ac:dyDescent="0.25">
      <c r="A60" s="166"/>
      <c r="B60" s="166"/>
      <c r="C60" s="166"/>
      <c r="D60" s="166"/>
    </row>
    <row r="61" spans="1:4" x14ac:dyDescent="0.25">
      <c r="A61" s="9"/>
      <c r="B61" s="10"/>
      <c r="C61" s="9"/>
      <c r="D61" s="9"/>
    </row>
  </sheetData>
  <mergeCells count="31">
    <mergeCell ref="C50:D50"/>
    <mergeCell ref="B49:D49"/>
    <mergeCell ref="A3:D3"/>
    <mergeCell ref="B7:D7"/>
    <mergeCell ref="B8:D8"/>
    <mergeCell ref="C9:D9"/>
    <mergeCell ref="C27:D27"/>
    <mergeCell ref="B14:D14"/>
    <mergeCell ref="B25:D25"/>
    <mergeCell ref="B26:D26"/>
    <mergeCell ref="C15:D15"/>
    <mergeCell ref="B17:D17"/>
    <mergeCell ref="C18:D18"/>
    <mergeCell ref="B11:D11"/>
    <mergeCell ref="C12:D12"/>
    <mergeCell ref="A53:D60"/>
    <mergeCell ref="B43:D43"/>
    <mergeCell ref="C44:D44"/>
    <mergeCell ref="B29:D29"/>
    <mergeCell ref="B20:D20"/>
    <mergeCell ref="B42:D42"/>
    <mergeCell ref="C40:D40"/>
    <mergeCell ref="B39:D39"/>
    <mergeCell ref="C21:D21"/>
    <mergeCell ref="B36:D36"/>
    <mergeCell ref="C37:D37"/>
    <mergeCell ref="B30:D30"/>
    <mergeCell ref="C31:D31"/>
    <mergeCell ref="B35:D35"/>
    <mergeCell ref="C47:D47"/>
    <mergeCell ref="B46:D46"/>
  </mergeCells>
  <pageMargins left="0.7" right="0.7" top="0.75" bottom="0.75" header="0.3" footer="0.3"/>
  <pageSetup paperSize="9" scale="5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L281"/>
  <sheetViews>
    <sheetView view="pageBreakPreview" topLeftCell="A222" zoomScale="70" zoomScaleNormal="70" zoomScaleSheetLayoutView="70" workbookViewId="0">
      <selection activeCell="C237" sqref="C237:E252"/>
    </sheetView>
  </sheetViews>
  <sheetFormatPr defaultRowHeight="19.5" x14ac:dyDescent="0.3"/>
  <cols>
    <col min="1" max="1" width="87.28515625" style="92" customWidth="1"/>
    <col min="2" max="2" width="44.5703125" style="92" customWidth="1"/>
    <col min="3" max="9" width="27.7109375" style="92" customWidth="1"/>
    <col min="10" max="10" width="23" style="92" bestFit="1" customWidth="1"/>
    <col min="11" max="11" width="31.28515625" style="92" bestFit="1" customWidth="1"/>
    <col min="12" max="12" width="23.140625" style="92" customWidth="1"/>
    <col min="13" max="16384" width="9.140625" style="92"/>
  </cols>
  <sheetData>
    <row r="2" spans="1:12" x14ac:dyDescent="0.3">
      <c r="A2" s="175" t="s">
        <v>204</v>
      </c>
      <c r="B2" s="175"/>
      <c r="C2" s="175"/>
      <c r="D2" s="175"/>
      <c r="E2" s="175"/>
      <c r="F2" s="175"/>
      <c r="G2" s="175"/>
      <c r="H2" s="175"/>
      <c r="I2" s="175"/>
    </row>
    <row r="3" spans="1:12" x14ac:dyDescent="0.3">
      <c r="A3" s="137"/>
      <c r="B3" s="137"/>
      <c r="C3" s="137"/>
      <c r="D3" s="137"/>
      <c r="E3" s="137"/>
      <c r="F3" s="137"/>
      <c r="G3" s="137"/>
      <c r="H3" s="137"/>
      <c r="I3" s="137"/>
    </row>
    <row r="4" spans="1:12" ht="57.75" customHeight="1" x14ac:dyDescent="0.3">
      <c r="A4" s="176" t="s">
        <v>205</v>
      </c>
      <c r="B4" s="172" t="s">
        <v>384</v>
      </c>
      <c r="C4" s="176" t="s">
        <v>206</v>
      </c>
      <c r="D4" s="176"/>
      <c r="E4" s="176"/>
      <c r="F4" s="176"/>
      <c r="G4" s="176"/>
      <c r="H4" s="176"/>
      <c r="I4" s="176"/>
    </row>
    <row r="5" spans="1:12" x14ac:dyDescent="0.3">
      <c r="A5" s="176"/>
      <c r="B5" s="174"/>
      <c r="C5" s="93" t="s">
        <v>4</v>
      </c>
      <c r="D5" s="93" t="s">
        <v>5</v>
      </c>
      <c r="E5" s="93" t="s">
        <v>6</v>
      </c>
      <c r="F5" s="93" t="s">
        <v>7</v>
      </c>
      <c r="G5" s="93" t="s">
        <v>8</v>
      </c>
      <c r="H5" s="93" t="s">
        <v>9</v>
      </c>
      <c r="I5" s="93" t="s">
        <v>207</v>
      </c>
    </row>
    <row r="6" spans="1:12" x14ac:dyDescent="0.3">
      <c r="A6" s="93">
        <v>1</v>
      </c>
      <c r="B6" s="138">
        <v>2</v>
      </c>
      <c r="C6" s="93">
        <v>3</v>
      </c>
      <c r="D6" s="93">
        <v>4</v>
      </c>
      <c r="E6" s="93">
        <v>5</v>
      </c>
      <c r="F6" s="93">
        <v>6</v>
      </c>
      <c r="G6" s="93">
        <v>7</v>
      </c>
      <c r="H6" s="93">
        <v>8</v>
      </c>
      <c r="I6" s="93">
        <v>9</v>
      </c>
    </row>
    <row r="7" spans="1:12" ht="35.25" customHeight="1" x14ac:dyDescent="0.3">
      <c r="A7" s="94" t="s">
        <v>208</v>
      </c>
      <c r="B7" s="172" t="s">
        <v>95</v>
      </c>
      <c r="C7" s="242">
        <f>C8+C9+C10+C11+C12+C14</f>
        <v>887755.72294999997</v>
      </c>
      <c r="D7" s="242">
        <f t="shared" ref="D7:H7" si="0">D8+D9+D10+D11+D12+D14</f>
        <v>708314.83412999997</v>
      </c>
      <c r="E7" s="242">
        <f t="shared" si="0"/>
        <v>213117.83413</v>
      </c>
      <c r="F7" s="95">
        <f t="shared" si="0"/>
        <v>37056.03413</v>
      </c>
      <c r="G7" s="95">
        <f t="shared" si="0"/>
        <v>37056.384130000006</v>
      </c>
      <c r="H7" s="95">
        <f t="shared" si="0"/>
        <v>37056.384130000006</v>
      </c>
      <c r="I7" s="95">
        <f>C7+D7+E7+F7+G7+H7</f>
        <v>1920357.1935999999</v>
      </c>
      <c r="J7" s="96">
        <f>767755.72295-C7</f>
        <v>-120000</v>
      </c>
      <c r="K7" s="96">
        <f>358314.83413-D7</f>
        <v>-350000</v>
      </c>
      <c r="L7" s="96">
        <f>213117.83413-E7</f>
        <v>0</v>
      </c>
    </row>
    <row r="8" spans="1:12" x14ac:dyDescent="0.3">
      <c r="A8" s="97" t="s">
        <v>111</v>
      </c>
      <c r="B8" s="173"/>
      <c r="C8" s="114">
        <f t="shared" ref="C8:H14" si="1">C16+C160+C176+C192+C232</f>
        <v>8636.1</v>
      </c>
      <c r="D8" s="114">
        <f t="shared" si="1"/>
        <v>9283.9</v>
      </c>
      <c r="E8" s="114">
        <f t="shared" si="1"/>
        <v>11164.3</v>
      </c>
      <c r="F8" s="98">
        <f t="shared" si="1"/>
        <v>0</v>
      </c>
      <c r="G8" s="98">
        <f t="shared" si="1"/>
        <v>0</v>
      </c>
      <c r="H8" s="98">
        <f t="shared" si="1"/>
        <v>0</v>
      </c>
      <c r="I8" s="98">
        <f t="shared" ref="I8:I12" si="2">C8+D8+E8+F8+G8+H8</f>
        <v>29084.3</v>
      </c>
    </row>
    <row r="9" spans="1:12" x14ac:dyDescent="0.3">
      <c r="A9" s="97" t="s">
        <v>112</v>
      </c>
      <c r="B9" s="173"/>
      <c r="C9" s="114">
        <f t="shared" si="1"/>
        <v>325914.53069000004</v>
      </c>
      <c r="D9" s="114">
        <f t="shared" si="1"/>
        <v>216152.8</v>
      </c>
      <c r="E9" s="114">
        <f t="shared" si="1"/>
        <v>106182.7</v>
      </c>
      <c r="F9" s="98">
        <f t="shared" si="1"/>
        <v>7975.5</v>
      </c>
      <c r="G9" s="98">
        <f t="shared" si="1"/>
        <v>7975.5</v>
      </c>
      <c r="H9" s="98">
        <f t="shared" si="1"/>
        <v>7975.5</v>
      </c>
      <c r="I9" s="98">
        <f>C9+D9+E9+F9+G9+H9</f>
        <v>672176.53068999993</v>
      </c>
      <c r="J9" s="96"/>
    </row>
    <row r="10" spans="1:12" x14ac:dyDescent="0.3">
      <c r="A10" s="97" t="s">
        <v>113</v>
      </c>
      <c r="B10" s="173"/>
      <c r="C10" s="114">
        <f t="shared" si="1"/>
        <v>433205.09225999995</v>
      </c>
      <c r="D10" s="114">
        <f t="shared" si="1"/>
        <v>132878.13413000002</v>
      </c>
      <c r="E10" s="114">
        <f t="shared" si="1"/>
        <v>95770.834130000003</v>
      </c>
      <c r="F10" s="98">
        <f t="shared" si="1"/>
        <v>29080.53413</v>
      </c>
      <c r="G10" s="98">
        <f t="shared" si="1"/>
        <v>29080.884130000002</v>
      </c>
      <c r="H10" s="98">
        <f t="shared" si="1"/>
        <v>29080.884130000002</v>
      </c>
      <c r="I10" s="98">
        <f t="shared" si="2"/>
        <v>749096.36291000003</v>
      </c>
    </row>
    <row r="11" spans="1:12" x14ac:dyDescent="0.3">
      <c r="A11" s="97" t="s">
        <v>209</v>
      </c>
      <c r="B11" s="173"/>
      <c r="C11" s="114">
        <f t="shared" si="1"/>
        <v>0</v>
      </c>
      <c r="D11" s="114">
        <f t="shared" si="1"/>
        <v>0</v>
      </c>
      <c r="E11" s="114">
        <f t="shared" si="1"/>
        <v>0</v>
      </c>
      <c r="F11" s="98">
        <f t="shared" si="1"/>
        <v>0</v>
      </c>
      <c r="G11" s="98">
        <f t="shared" si="1"/>
        <v>0</v>
      </c>
      <c r="H11" s="98">
        <f t="shared" si="1"/>
        <v>0</v>
      </c>
      <c r="I11" s="98">
        <f t="shared" si="2"/>
        <v>0</v>
      </c>
    </row>
    <row r="12" spans="1:12" x14ac:dyDescent="0.3">
      <c r="A12" s="97" t="s">
        <v>210</v>
      </c>
      <c r="B12" s="173"/>
      <c r="C12" s="114">
        <f t="shared" si="1"/>
        <v>0</v>
      </c>
      <c r="D12" s="114">
        <f t="shared" si="1"/>
        <v>0</v>
      </c>
      <c r="E12" s="114">
        <f t="shared" si="1"/>
        <v>0</v>
      </c>
      <c r="F12" s="98">
        <f t="shared" si="1"/>
        <v>0</v>
      </c>
      <c r="G12" s="98">
        <f t="shared" si="1"/>
        <v>0</v>
      </c>
      <c r="H12" s="98">
        <f t="shared" si="1"/>
        <v>0</v>
      </c>
      <c r="I12" s="98">
        <f t="shared" si="2"/>
        <v>0</v>
      </c>
    </row>
    <row r="13" spans="1:12" x14ac:dyDescent="0.3">
      <c r="A13" s="97" t="s">
        <v>211</v>
      </c>
      <c r="B13" s="173"/>
      <c r="C13" s="114">
        <f t="shared" si="1"/>
        <v>0</v>
      </c>
      <c r="D13" s="114">
        <f t="shared" si="1"/>
        <v>0</v>
      </c>
      <c r="E13" s="114">
        <f t="shared" si="1"/>
        <v>0</v>
      </c>
      <c r="F13" s="98">
        <f t="shared" si="1"/>
        <v>0</v>
      </c>
      <c r="G13" s="98">
        <f t="shared" si="1"/>
        <v>0</v>
      </c>
      <c r="H13" s="98">
        <f t="shared" si="1"/>
        <v>0</v>
      </c>
      <c r="I13" s="98">
        <v>0</v>
      </c>
    </row>
    <row r="14" spans="1:12" x14ac:dyDescent="0.3">
      <c r="A14" s="97" t="s">
        <v>212</v>
      </c>
      <c r="B14" s="174"/>
      <c r="C14" s="114">
        <f t="shared" si="1"/>
        <v>120000</v>
      </c>
      <c r="D14" s="114">
        <f t="shared" si="1"/>
        <v>350000</v>
      </c>
      <c r="E14" s="114">
        <f t="shared" si="1"/>
        <v>0</v>
      </c>
      <c r="F14" s="98">
        <f t="shared" si="1"/>
        <v>0</v>
      </c>
      <c r="G14" s="98">
        <f t="shared" si="1"/>
        <v>0</v>
      </c>
      <c r="H14" s="98">
        <f t="shared" si="1"/>
        <v>0</v>
      </c>
      <c r="I14" s="98">
        <f>C14+D14+E14+F14+G14+H14</f>
        <v>470000</v>
      </c>
    </row>
    <row r="15" spans="1:12" ht="47.25" customHeight="1" x14ac:dyDescent="0.3">
      <c r="A15" s="94" t="s">
        <v>213</v>
      </c>
      <c r="B15" s="172" t="s">
        <v>95</v>
      </c>
      <c r="C15" s="242">
        <f>C16+C17+C18+C19+C20+C22</f>
        <v>695096.31217000005</v>
      </c>
      <c r="D15" s="242">
        <f>D16+D17+D18+D19+D20+D22</f>
        <v>494771.53263000003</v>
      </c>
      <c r="E15" s="242">
        <f t="shared" ref="E15:H15" si="3">E16+E17+E18+E19+E20+E22</f>
        <v>142913.64000000001</v>
      </c>
      <c r="F15" s="95">
        <f t="shared" si="3"/>
        <v>21851.84</v>
      </c>
      <c r="G15" s="95">
        <f t="shared" si="3"/>
        <v>21852.190000000002</v>
      </c>
      <c r="H15" s="95">
        <f t="shared" si="3"/>
        <v>21852.190000000002</v>
      </c>
      <c r="I15" s="95">
        <f>C15+D15+E15+F15+G15+H15</f>
        <v>1398337.7048000002</v>
      </c>
    </row>
    <row r="16" spans="1:12" x14ac:dyDescent="0.3">
      <c r="A16" s="97" t="s">
        <v>111</v>
      </c>
      <c r="B16" s="173"/>
      <c r="C16" s="114">
        <f t="shared" ref="C16:H22" si="4">C24+C32+C72+C144+C152</f>
        <v>8636.1</v>
      </c>
      <c r="D16" s="114">
        <f t="shared" si="4"/>
        <v>9283.9</v>
      </c>
      <c r="E16" s="114">
        <f t="shared" si="4"/>
        <v>11164.3</v>
      </c>
      <c r="F16" s="98">
        <f t="shared" si="4"/>
        <v>0</v>
      </c>
      <c r="G16" s="98">
        <f t="shared" si="4"/>
        <v>0</v>
      </c>
      <c r="H16" s="98">
        <f t="shared" si="4"/>
        <v>0</v>
      </c>
      <c r="I16" s="98">
        <f t="shared" ref="I16:I22" si="5">C16+D16+E16+F16+G16+H16</f>
        <v>29084.3</v>
      </c>
    </row>
    <row r="17" spans="1:10" x14ac:dyDescent="0.3">
      <c r="A17" s="97" t="s">
        <v>112</v>
      </c>
      <c r="B17" s="173"/>
      <c r="C17" s="114">
        <f t="shared" si="4"/>
        <v>317939.03069000004</v>
      </c>
      <c r="D17" s="114">
        <f t="shared" si="4"/>
        <v>99664.3</v>
      </c>
      <c r="E17" s="114">
        <f t="shared" si="4"/>
        <v>98207.2</v>
      </c>
      <c r="F17" s="98">
        <f t="shared" si="4"/>
        <v>0</v>
      </c>
      <c r="G17" s="98">
        <f t="shared" si="4"/>
        <v>0</v>
      </c>
      <c r="H17" s="98">
        <f t="shared" si="4"/>
        <v>0</v>
      </c>
      <c r="I17" s="98">
        <f t="shared" si="5"/>
        <v>515810.53069000004</v>
      </c>
    </row>
    <row r="18" spans="1:10" x14ac:dyDescent="0.3">
      <c r="A18" s="97" t="s">
        <v>113</v>
      </c>
      <c r="B18" s="173"/>
      <c r="C18" s="114">
        <f t="shared" si="4"/>
        <v>348521.18147999997</v>
      </c>
      <c r="D18" s="114">
        <f t="shared" si="4"/>
        <v>85823.332630000004</v>
      </c>
      <c r="E18" s="114">
        <f t="shared" si="4"/>
        <v>33542.14</v>
      </c>
      <c r="F18" s="98">
        <f t="shared" si="4"/>
        <v>21851.84</v>
      </c>
      <c r="G18" s="98">
        <f t="shared" si="4"/>
        <v>21852.190000000002</v>
      </c>
      <c r="H18" s="98">
        <f t="shared" si="4"/>
        <v>21852.190000000002</v>
      </c>
      <c r="I18" s="98">
        <f t="shared" si="5"/>
        <v>533442.87410999998</v>
      </c>
    </row>
    <row r="19" spans="1:10" x14ac:dyDescent="0.3">
      <c r="A19" s="97" t="s">
        <v>209</v>
      </c>
      <c r="B19" s="173"/>
      <c r="C19" s="114">
        <f t="shared" si="4"/>
        <v>0</v>
      </c>
      <c r="D19" s="114">
        <f t="shared" si="4"/>
        <v>0</v>
      </c>
      <c r="E19" s="114">
        <f t="shared" si="4"/>
        <v>0</v>
      </c>
      <c r="F19" s="98">
        <f t="shared" si="4"/>
        <v>0</v>
      </c>
      <c r="G19" s="98">
        <f t="shared" si="4"/>
        <v>0</v>
      </c>
      <c r="H19" s="98">
        <f t="shared" si="4"/>
        <v>0</v>
      </c>
      <c r="I19" s="98">
        <f t="shared" si="5"/>
        <v>0</v>
      </c>
    </row>
    <row r="20" spans="1:10" x14ac:dyDescent="0.3">
      <c r="A20" s="97" t="s">
        <v>210</v>
      </c>
      <c r="B20" s="173"/>
      <c r="C20" s="114">
        <f t="shared" si="4"/>
        <v>0</v>
      </c>
      <c r="D20" s="114">
        <f t="shared" si="4"/>
        <v>0</v>
      </c>
      <c r="E20" s="114">
        <f t="shared" si="4"/>
        <v>0</v>
      </c>
      <c r="F20" s="98">
        <f t="shared" si="4"/>
        <v>0</v>
      </c>
      <c r="G20" s="98">
        <f t="shared" si="4"/>
        <v>0</v>
      </c>
      <c r="H20" s="98">
        <f t="shared" si="4"/>
        <v>0</v>
      </c>
      <c r="I20" s="98">
        <f t="shared" si="5"/>
        <v>0</v>
      </c>
    </row>
    <row r="21" spans="1:10" x14ac:dyDescent="0.3">
      <c r="A21" s="97" t="s">
        <v>211</v>
      </c>
      <c r="B21" s="173"/>
      <c r="C21" s="114">
        <f t="shared" si="4"/>
        <v>0</v>
      </c>
      <c r="D21" s="114">
        <f t="shared" si="4"/>
        <v>0</v>
      </c>
      <c r="E21" s="114">
        <f t="shared" si="4"/>
        <v>0</v>
      </c>
      <c r="F21" s="98">
        <f t="shared" si="4"/>
        <v>0</v>
      </c>
      <c r="G21" s="98">
        <f t="shared" si="4"/>
        <v>0</v>
      </c>
      <c r="H21" s="98">
        <f t="shared" si="4"/>
        <v>0</v>
      </c>
      <c r="I21" s="98">
        <f t="shared" si="5"/>
        <v>0</v>
      </c>
    </row>
    <row r="22" spans="1:10" x14ac:dyDescent="0.3">
      <c r="A22" s="97" t="s">
        <v>212</v>
      </c>
      <c r="B22" s="174"/>
      <c r="C22" s="114">
        <f t="shared" si="4"/>
        <v>20000</v>
      </c>
      <c r="D22" s="114">
        <f t="shared" si="4"/>
        <v>300000</v>
      </c>
      <c r="E22" s="114">
        <f t="shared" si="4"/>
        <v>0</v>
      </c>
      <c r="F22" s="98">
        <f t="shared" si="4"/>
        <v>0</v>
      </c>
      <c r="G22" s="98">
        <f t="shared" si="4"/>
        <v>0</v>
      </c>
      <c r="H22" s="98">
        <f t="shared" si="4"/>
        <v>0</v>
      </c>
      <c r="I22" s="98">
        <f t="shared" si="5"/>
        <v>320000</v>
      </c>
    </row>
    <row r="23" spans="1:10" ht="48.75" customHeight="1" x14ac:dyDescent="0.3">
      <c r="A23" s="94" t="s">
        <v>385</v>
      </c>
      <c r="B23" s="172" t="s">
        <v>95</v>
      </c>
      <c r="C23" s="242">
        <f>C24+C25+C26+C27+C28+C30</f>
        <v>297943.12511999998</v>
      </c>
      <c r="D23" s="242">
        <f t="shared" ref="D23:H23" si="6">D24+D25+D26+D27+D28+D30</f>
        <v>0</v>
      </c>
      <c r="E23" s="242">
        <f t="shared" si="6"/>
        <v>0</v>
      </c>
      <c r="F23" s="95">
        <f t="shared" si="6"/>
        <v>0</v>
      </c>
      <c r="G23" s="95">
        <f t="shared" si="6"/>
        <v>0</v>
      </c>
      <c r="H23" s="95">
        <f t="shared" si="6"/>
        <v>0</v>
      </c>
      <c r="I23" s="95">
        <f>C23+D23+E23+F23+G23+H23</f>
        <v>297943.12511999998</v>
      </c>
      <c r="J23" s="96">
        <f>297943.12512-C23</f>
        <v>0</v>
      </c>
    </row>
    <row r="24" spans="1:10" x14ac:dyDescent="0.3">
      <c r="A24" s="97" t="s">
        <v>111</v>
      </c>
      <c r="B24" s="173"/>
      <c r="C24" s="114">
        <v>0</v>
      </c>
      <c r="D24" s="114">
        <v>0</v>
      </c>
      <c r="E24" s="114">
        <v>0</v>
      </c>
      <c r="F24" s="98">
        <v>0</v>
      </c>
      <c r="G24" s="98">
        <v>0</v>
      </c>
      <c r="H24" s="98">
        <v>0</v>
      </c>
      <c r="I24" s="98">
        <f t="shared" ref="I24:I30" si="7">C24+D24+E24+F24+G24+H24</f>
        <v>0</v>
      </c>
    </row>
    <row r="25" spans="1:10" x14ac:dyDescent="0.3">
      <c r="A25" s="97" t="s">
        <v>112</v>
      </c>
      <c r="B25" s="173"/>
      <c r="C25" s="98">
        <f>61707+100625.83069</f>
        <v>162332.83069</v>
      </c>
      <c r="D25" s="98">
        <v>0</v>
      </c>
      <c r="E25" s="98">
        <v>0</v>
      </c>
      <c r="F25" s="98">
        <v>0</v>
      </c>
      <c r="G25" s="98">
        <v>0</v>
      </c>
      <c r="H25" s="98">
        <v>0</v>
      </c>
      <c r="I25" s="98">
        <f t="shared" si="7"/>
        <v>162332.83069</v>
      </c>
    </row>
    <row r="26" spans="1:10" x14ac:dyDescent="0.3">
      <c r="A26" s="97" t="s">
        <v>113</v>
      </c>
      <c r="B26" s="173"/>
      <c r="C26" s="98">
        <f>13712.73+90834.70906+1168.15079+4738.22191+25156.48267</f>
        <v>135610.29442999998</v>
      </c>
      <c r="D26" s="98">
        <v>0</v>
      </c>
      <c r="E26" s="98">
        <v>0</v>
      </c>
      <c r="F26" s="98">
        <v>0</v>
      </c>
      <c r="G26" s="98">
        <v>0</v>
      </c>
      <c r="H26" s="98">
        <v>0</v>
      </c>
      <c r="I26" s="98">
        <f t="shared" si="7"/>
        <v>135610.29442999998</v>
      </c>
    </row>
    <row r="27" spans="1:10" x14ac:dyDescent="0.3">
      <c r="A27" s="97" t="s">
        <v>209</v>
      </c>
      <c r="B27" s="173"/>
      <c r="C27" s="98">
        <v>0</v>
      </c>
      <c r="D27" s="98">
        <v>0</v>
      </c>
      <c r="E27" s="98">
        <v>0</v>
      </c>
      <c r="F27" s="98">
        <v>0</v>
      </c>
      <c r="G27" s="98">
        <v>0</v>
      </c>
      <c r="H27" s="98">
        <v>0</v>
      </c>
      <c r="I27" s="98">
        <f t="shared" si="7"/>
        <v>0</v>
      </c>
    </row>
    <row r="28" spans="1:10" x14ac:dyDescent="0.3">
      <c r="A28" s="97" t="s">
        <v>210</v>
      </c>
      <c r="B28" s="173"/>
      <c r="C28" s="98">
        <v>0</v>
      </c>
      <c r="D28" s="98">
        <v>0</v>
      </c>
      <c r="E28" s="98">
        <v>0</v>
      </c>
      <c r="F28" s="98">
        <v>0</v>
      </c>
      <c r="G28" s="98">
        <v>0</v>
      </c>
      <c r="H28" s="98">
        <v>0</v>
      </c>
      <c r="I28" s="98">
        <f t="shared" si="7"/>
        <v>0</v>
      </c>
    </row>
    <row r="29" spans="1:10" x14ac:dyDescent="0.3">
      <c r="A29" s="97" t="s">
        <v>211</v>
      </c>
      <c r="B29" s="173"/>
      <c r="C29" s="98">
        <v>0</v>
      </c>
      <c r="D29" s="98">
        <v>0</v>
      </c>
      <c r="E29" s="98">
        <v>0</v>
      </c>
      <c r="F29" s="98">
        <v>0</v>
      </c>
      <c r="G29" s="98">
        <v>0</v>
      </c>
      <c r="H29" s="98">
        <v>0</v>
      </c>
      <c r="I29" s="98">
        <f t="shared" si="7"/>
        <v>0</v>
      </c>
    </row>
    <row r="30" spans="1:10" x14ac:dyDescent="0.3">
      <c r="A30" s="97" t="s">
        <v>212</v>
      </c>
      <c r="B30" s="174"/>
      <c r="C30" s="98">
        <v>0</v>
      </c>
      <c r="D30" s="98">
        <v>0</v>
      </c>
      <c r="E30" s="98">
        <v>0</v>
      </c>
      <c r="F30" s="98">
        <v>0</v>
      </c>
      <c r="G30" s="98">
        <v>0</v>
      </c>
      <c r="H30" s="98">
        <v>0</v>
      </c>
      <c r="I30" s="98">
        <f t="shared" si="7"/>
        <v>0</v>
      </c>
    </row>
    <row r="31" spans="1:10" ht="39.75" customHeight="1" x14ac:dyDescent="0.3">
      <c r="A31" s="94" t="s">
        <v>386</v>
      </c>
      <c r="B31" s="172" t="s">
        <v>95</v>
      </c>
      <c r="C31" s="95">
        <f>C32+C33+C34+C35+C36+C38</f>
        <v>81846.849999999991</v>
      </c>
      <c r="D31" s="95">
        <f t="shared" ref="D31:H31" si="8">D32+D33+D34+D35+D36+D38</f>
        <v>59346.649999999994</v>
      </c>
      <c r="E31" s="95">
        <f t="shared" si="8"/>
        <v>59169.429999999993</v>
      </c>
      <c r="F31" s="95">
        <f t="shared" si="8"/>
        <v>0</v>
      </c>
      <c r="G31" s="95">
        <f t="shared" si="8"/>
        <v>0</v>
      </c>
      <c r="H31" s="95">
        <f t="shared" si="8"/>
        <v>0</v>
      </c>
      <c r="I31" s="95">
        <f t="shared" ref="I31:I38" si="9">C31+D31+E31+F31+G31+H31</f>
        <v>200362.93</v>
      </c>
    </row>
    <row r="32" spans="1:10" x14ac:dyDescent="0.3">
      <c r="A32" s="97" t="s">
        <v>111</v>
      </c>
      <c r="B32" s="173"/>
      <c r="C32" s="98">
        <v>8636.1</v>
      </c>
      <c r="D32" s="98">
        <v>9283.9</v>
      </c>
      <c r="E32" s="98">
        <v>11164.3</v>
      </c>
      <c r="F32" s="98">
        <v>0</v>
      </c>
      <c r="G32" s="98">
        <v>0</v>
      </c>
      <c r="H32" s="98">
        <v>0</v>
      </c>
      <c r="I32" s="98">
        <f t="shared" si="9"/>
        <v>29084.3</v>
      </c>
    </row>
    <row r="33" spans="1:9" x14ac:dyDescent="0.3">
      <c r="A33" s="97" t="s">
        <v>112</v>
      </c>
      <c r="B33" s="173"/>
      <c r="C33" s="98">
        <f>24612.9+33955.7</f>
        <v>58568.6</v>
      </c>
      <c r="D33" s="98">
        <f>26459+13591.2</f>
        <v>40050.199999999997</v>
      </c>
      <c r="E33" s="98">
        <f>32949.5+5454.6</f>
        <v>38404.1</v>
      </c>
      <c r="F33" s="98">
        <v>0</v>
      </c>
      <c r="G33" s="98">
        <v>0</v>
      </c>
      <c r="H33" s="98">
        <v>0</v>
      </c>
      <c r="I33" s="98">
        <f t="shared" si="9"/>
        <v>137022.9</v>
      </c>
    </row>
    <row r="34" spans="1:9" x14ac:dyDescent="0.3">
      <c r="A34" s="97" t="s">
        <v>113</v>
      </c>
      <c r="B34" s="173"/>
      <c r="C34" s="98">
        <f>6153.23+8488.92</f>
        <v>14642.15</v>
      </c>
      <c r="D34" s="98">
        <f>6614.75+3397.8</f>
        <v>10012.549999999999</v>
      </c>
      <c r="E34" s="98">
        <f>8237.38+1363.65</f>
        <v>9601.0299999999988</v>
      </c>
      <c r="F34" s="98">
        <v>0</v>
      </c>
      <c r="G34" s="98">
        <v>0</v>
      </c>
      <c r="H34" s="98">
        <v>0</v>
      </c>
      <c r="I34" s="98">
        <f t="shared" si="9"/>
        <v>34255.729999999996</v>
      </c>
    </row>
    <row r="35" spans="1:9" x14ac:dyDescent="0.3">
      <c r="A35" s="97" t="s">
        <v>209</v>
      </c>
      <c r="B35" s="173"/>
      <c r="C35" s="98">
        <v>0</v>
      </c>
      <c r="D35" s="98">
        <v>0</v>
      </c>
      <c r="E35" s="98">
        <v>0</v>
      </c>
      <c r="F35" s="98">
        <v>0</v>
      </c>
      <c r="G35" s="98">
        <v>0</v>
      </c>
      <c r="H35" s="98">
        <v>0</v>
      </c>
      <c r="I35" s="98">
        <f t="shared" si="9"/>
        <v>0</v>
      </c>
    </row>
    <row r="36" spans="1:9" x14ac:dyDescent="0.3">
      <c r="A36" s="97" t="s">
        <v>210</v>
      </c>
      <c r="B36" s="173"/>
      <c r="C36" s="98">
        <v>0</v>
      </c>
      <c r="D36" s="98">
        <v>0</v>
      </c>
      <c r="E36" s="98">
        <v>0</v>
      </c>
      <c r="F36" s="98">
        <v>0</v>
      </c>
      <c r="G36" s="98">
        <v>0</v>
      </c>
      <c r="H36" s="98">
        <v>0</v>
      </c>
      <c r="I36" s="98">
        <f t="shared" si="9"/>
        <v>0</v>
      </c>
    </row>
    <row r="37" spans="1:9" x14ac:dyDescent="0.3">
      <c r="A37" s="97" t="s">
        <v>211</v>
      </c>
      <c r="B37" s="173"/>
      <c r="C37" s="98">
        <v>0</v>
      </c>
      <c r="D37" s="98">
        <v>0</v>
      </c>
      <c r="E37" s="98">
        <v>0</v>
      </c>
      <c r="F37" s="98">
        <v>0</v>
      </c>
      <c r="G37" s="98">
        <v>0</v>
      </c>
      <c r="H37" s="98">
        <v>0</v>
      </c>
      <c r="I37" s="98">
        <f t="shared" si="9"/>
        <v>0</v>
      </c>
    </row>
    <row r="38" spans="1:9" x14ac:dyDescent="0.3">
      <c r="A38" s="97" t="s">
        <v>212</v>
      </c>
      <c r="B38" s="174"/>
      <c r="C38" s="114">
        <v>0</v>
      </c>
      <c r="D38" s="114">
        <v>0</v>
      </c>
      <c r="E38" s="98">
        <v>0</v>
      </c>
      <c r="F38" s="98">
        <v>0</v>
      </c>
      <c r="G38" s="98">
        <v>0</v>
      </c>
      <c r="H38" s="98">
        <v>0</v>
      </c>
      <c r="I38" s="98">
        <f t="shared" si="9"/>
        <v>0</v>
      </c>
    </row>
    <row r="39" spans="1:9" s="102" customFormat="1" ht="27" hidden="1" customHeight="1" x14ac:dyDescent="0.35">
      <c r="A39" s="99" t="s">
        <v>223</v>
      </c>
      <c r="B39" s="100"/>
      <c r="C39" s="243">
        <f>C40+C41+C42+C43+C44+C46</f>
        <v>183627.98</v>
      </c>
      <c r="D39" s="243">
        <f t="shared" ref="D39:F39" si="10">D40+D41+D42+D43+D44+D46</f>
        <v>197951.06</v>
      </c>
      <c r="E39" s="101">
        <f t="shared" si="10"/>
        <v>0</v>
      </c>
      <c r="F39" s="101">
        <f t="shared" si="10"/>
        <v>0</v>
      </c>
      <c r="G39" s="101">
        <f>G40+G41+G42+G43+G44+G46</f>
        <v>0</v>
      </c>
      <c r="H39" s="101">
        <f>H40+H41+H42+H43+H44+H46</f>
        <v>0</v>
      </c>
      <c r="I39" s="101">
        <f>SUM(C39:H39)</f>
        <v>381579.04000000004</v>
      </c>
    </row>
    <row r="40" spans="1:9" s="102" customFormat="1" ht="27" hidden="1" customHeight="1" x14ac:dyDescent="0.3">
      <c r="A40" s="103" t="s">
        <v>111</v>
      </c>
      <c r="B40" s="104"/>
      <c r="C40" s="244">
        <v>0</v>
      </c>
      <c r="D40" s="244">
        <v>9283.9</v>
      </c>
      <c r="E40" s="105">
        <v>0</v>
      </c>
      <c r="F40" s="105">
        <v>0</v>
      </c>
      <c r="G40" s="105">
        <v>0</v>
      </c>
      <c r="H40" s="105">
        <v>0</v>
      </c>
      <c r="I40" s="105">
        <v>0</v>
      </c>
    </row>
    <row r="41" spans="1:9" s="102" customFormat="1" ht="27" hidden="1" customHeight="1" x14ac:dyDescent="0.3">
      <c r="A41" s="103" t="s">
        <v>112</v>
      </c>
      <c r="B41" s="104"/>
      <c r="C41" s="244">
        <v>36018.870000000003</v>
      </c>
      <c r="D41" s="244">
        <v>40050.199999999997</v>
      </c>
      <c r="E41" s="105">
        <v>0</v>
      </c>
      <c r="F41" s="105">
        <v>0</v>
      </c>
      <c r="G41" s="105">
        <v>0</v>
      </c>
      <c r="H41" s="105">
        <v>0</v>
      </c>
      <c r="I41" s="105">
        <f>SUM(C41:H41)</f>
        <v>76069.070000000007</v>
      </c>
    </row>
    <row r="42" spans="1:9" s="102" customFormat="1" ht="27" hidden="1" customHeight="1" x14ac:dyDescent="0.3">
      <c r="A42" s="103" t="s">
        <v>113</v>
      </c>
      <c r="B42" s="104"/>
      <c r="C42" s="244">
        <v>9004.7000000000007</v>
      </c>
      <c r="D42" s="244">
        <v>10012.549999999999</v>
      </c>
      <c r="E42" s="105">
        <v>0</v>
      </c>
      <c r="F42" s="105">
        <v>0</v>
      </c>
      <c r="G42" s="105">
        <v>0</v>
      </c>
      <c r="H42" s="105">
        <v>0</v>
      </c>
      <c r="I42" s="105">
        <f>SUM(C42:H42)</f>
        <v>19017.25</v>
      </c>
    </row>
    <row r="43" spans="1:9" s="102" customFormat="1" ht="27" hidden="1" customHeight="1" x14ac:dyDescent="0.3">
      <c r="A43" s="103" t="s">
        <v>209</v>
      </c>
      <c r="B43" s="104"/>
      <c r="C43" s="244">
        <v>0</v>
      </c>
      <c r="D43" s="244">
        <v>0</v>
      </c>
      <c r="E43" s="105">
        <v>0</v>
      </c>
      <c r="F43" s="105">
        <v>0</v>
      </c>
      <c r="G43" s="105">
        <v>0</v>
      </c>
      <c r="H43" s="105">
        <v>0</v>
      </c>
      <c r="I43" s="105">
        <v>0</v>
      </c>
    </row>
    <row r="44" spans="1:9" s="102" customFormat="1" ht="27" hidden="1" customHeight="1" x14ac:dyDescent="0.3">
      <c r="A44" s="103" t="s">
        <v>210</v>
      </c>
      <c r="B44" s="104"/>
      <c r="C44" s="244">
        <v>0</v>
      </c>
      <c r="D44" s="244">
        <v>0</v>
      </c>
      <c r="E44" s="105">
        <v>0</v>
      </c>
      <c r="F44" s="105">
        <v>0</v>
      </c>
      <c r="G44" s="105">
        <v>0</v>
      </c>
      <c r="H44" s="105">
        <v>0</v>
      </c>
      <c r="I44" s="105">
        <v>0</v>
      </c>
    </row>
    <row r="45" spans="1:9" s="102" customFormat="1" ht="27" hidden="1" customHeight="1" x14ac:dyDescent="0.3">
      <c r="A45" s="103" t="s">
        <v>211</v>
      </c>
      <c r="B45" s="104"/>
      <c r="C45" s="244">
        <v>0</v>
      </c>
      <c r="D45" s="244">
        <v>0</v>
      </c>
      <c r="E45" s="105">
        <v>0</v>
      </c>
      <c r="F45" s="105">
        <v>0</v>
      </c>
      <c r="G45" s="105">
        <v>0</v>
      </c>
      <c r="H45" s="105">
        <v>0</v>
      </c>
      <c r="I45" s="105">
        <v>0</v>
      </c>
    </row>
    <row r="46" spans="1:9" s="102" customFormat="1" ht="27" hidden="1" customHeight="1" x14ac:dyDescent="0.3">
      <c r="A46" s="103" t="s">
        <v>212</v>
      </c>
      <c r="B46" s="104"/>
      <c r="C46" s="244">
        <v>138604.41</v>
      </c>
      <c r="D46" s="244">
        <v>138604.41</v>
      </c>
      <c r="E46" s="105">
        <v>0</v>
      </c>
      <c r="F46" s="105">
        <v>0</v>
      </c>
      <c r="G46" s="105">
        <v>0</v>
      </c>
      <c r="H46" s="105">
        <v>0</v>
      </c>
      <c r="I46" s="105">
        <f>SUM(C46:H46)</f>
        <v>277208.82</v>
      </c>
    </row>
    <row r="47" spans="1:9" s="102" customFormat="1" ht="27" hidden="1" customHeight="1" x14ac:dyDescent="0.35">
      <c r="A47" s="99" t="s">
        <v>345</v>
      </c>
      <c r="B47" s="100"/>
      <c r="C47" s="243">
        <f>C48+C49+C50+C51+C52+C54</f>
        <v>19226.22</v>
      </c>
      <c r="D47" s="243">
        <f t="shared" ref="D47:F47" si="11">D48+D49+D50+D51+D52+D54</f>
        <v>0</v>
      </c>
      <c r="E47" s="101">
        <f t="shared" si="11"/>
        <v>0</v>
      </c>
      <c r="F47" s="101">
        <f t="shared" si="11"/>
        <v>0</v>
      </c>
      <c r="G47" s="101">
        <f>G48+G49+G50+G51+G52+G54</f>
        <v>0</v>
      </c>
      <c r="H47" s="101">
        <f>H48+H49+H50+H51+H52+H54</f>
        <v>0</v>
      </c>
      <c r="I47" s="101">
        <f>SUM(C47:H47)</f>
        <v>19226.22</v>
      </c>
    </row>
    <row r="48" spans="1:9" s="102" customFormat="1" ht="27" hidden="1" customHeight="1" x14ac:dyDescent="0.3">
      <c r="A48" s="103" t="s">
        <v>111</v>
      </c>
      <c r="B48" s="104"/>
      <c r="C48" s="244">
        <v>4853.1400000000003</v>
      </c>
      <c r="D48" s="244">
        <v>0</v>
      </c>
      <c r="E48" s="105">
        <v>0</v>
      </c>
      <c r="F48" s="105">
        <v>0</v>
      </c>
      <c r="G48" s="105">
        <v>0</v>
      </c>
      <c r="H48" s="105">
        <v>0</v>
      </c>
      <c r="I48" s="105">
        <v>0</v>
      </c>
    </row>
    <row r="49" spans="1:9" s="102" customFormat="1" ht="27" hidden="1" customHeight="1" x14ac:dyDescent="0.3">
      <c r="A49" s="103" t="s">
        <v>112</v>
      </c>
      <c r="B49" s="104"/>
      <c r="C49" s="244">
        <v>11647.53</v>
      </c>
      <c r="D49" s="244">
        <v>0</v>
      </c>
      <c r="E49" s="105">
        <v>0</v>
      </c>
      <c r="F49" s="105">
        <v>0</v>
      </c>
      <c r="G49" s="105">
        <v>0</v>
      </c>
      <c r="H49" s="105">
        <v>0</v>
      </c>
      <c r="I49" s="105">
        <f>SUM(C49:H49)</f>
        <v>11647.53</v>
      </c>
    </row>
    <row r="50" spans="1:9" s="102" customFormat="1" ht="27" hidden="1" customHeight="1" x14ac:dyDescent="0.3">
      <c r="A50" s="103" t="s">
        <v>113</v>
      </c>
      <c r="B50" s="104"/>
      <c r="C50" s="244">
        <v>2725.55</v>
      </c>
      <c r="D50" s="244">
        <v>0</v>
      </c>
      <c r="E50" s="105">
        <v>0</v>
      </c>
      <c r="F50" s="105">
        <v>0</v>
      </c>
      <c r="G50" s="105">
        <v>0</v>
      </c>
      <c r="H50" s="105">
        <v>0</v>
      </c>
      <c r="I50" s="105">
        <f>SUM(C50:H50)</f>
        <v>2725.55</v>
      </c>
    </row>
    <row r="51" spans="1:9" s="102" customFormat="1" ht="27" hidden="1" customHeight="1" x14ac:dyDescent="0.3">
      <c r="A51" s="103" t="s">
        <v>209</v>
      </c>
      <c r="B51" s="104"/>
      <c r="C51" s="244">
        <v>0</v>
      </c>
      <c r="D51" s="244">
        <v>0</v>
      </c>
      <c r="E51" s="105">
        <v>0</v>
      </c>
      <c r="F51" s="105">
        <v>0</v>
      </c>
      <c r="G51" s="105">
        <v>0</v>
      </c>
      <c r="H51" s="105">
        <v>0</v>
      </c>
      <c r="I51" s="105">
        <v>0</v>
      </c>
    </row>
    <row r="52" spans="1:9" s="102" customFormat="1" ht="27" hidden="1" customHeight="1" x14ac:dyDescent="0.3">
      <c r="A52" s="103" t="s">
        <v>210</v>
      </c>
      <c r="B52" s="104"/>
      <c r="C52" s="244">
        <v>0</v>
      </c>
      <c r="D52" s="244">
        <v>0</v>
      </c>
      <c r="E52" s="105">
        <v>0</v>
      </c>
      <c r="F52" s="105">
        <v>0</v>
      </c>
      <c r="G52" s="105">
        <v>0</v>
      </c>
      <c r="H52" s="105">
        <v>0</v>
      </c>
      <c r="I52" s="105">
        <v>0</v>
      </c>
    </row>
    <row r="53" spans="1:9" s="102" customFormat="1" ht="27" hidden="1" customHeight="1" x14ac:dyDescent="0.3">
      <c r="A53" s="103" t="s">
        <v>211</v>
      </c>
      <c r="B53" s="104"/>
      <c r="C53" s="244">
        <v>0</v>
      </c>
      <c r="D53" s="244">
        <v>0</v>
      </c>
      <c r="E53" s="105">
        <v>0</v>
      </c>
      <c r="F53" s="105">
        <v>0</v>
      </c>
      <c r="G53" s="105">
        <v>0</v>
      </c>
      <c r="H53" s="105">
        <v>0</v>
      </c>
      <c r="I53" s="105">
        <v>0</v>
      </c>
    </row>
    <row r="54" spans="1:9" s="102" customFormat="1" ht="27" hidden="1" customHeight="1" x14ac:dyDescent="0.3">
      <c r="A54" s="103" t="s">
        <v>212</v>
      </c>
      <c r="B54" s="104"/>
      <c r="C54" s="244">
        <v>0</v>
      </c>
      <c r="D54" s="244">
        <v>0</v>
      </c>
      <c r="E54" s="105">
        <v>0</v>
      </c>
      <c r="F54" s="105">
        <v>0</v>
      </c>
      <c r="G54" s="105">
        <v>0</v>
      </c>
      <c r="H54" s="105">
        <v>0</v>
      </c>
      <c r="I54" s="105">
        <f>SUM(C54:H54)</f>
        <v>0</v>
      </c>
    </row>
    <row r="55" spans="1:9" s="102" customFormat="1" ht="27" hidden="1" customHeight="1" x14ac:dyDescent="0.35">
      <c r="A55" s="99" t="s">
        <v>346</v>
      </c>
      <c r="B55" s="100"/>
      <c r="C55" s="243">
        <f>C56+C57+C58+C59+C60+C62</f>
        <v>17597.060000000001</v>
      </c>
      <c r="D55" s="243">
        <f t="shared" ref="D55:F55" si="12">D56+D57+D58+D59+D60+D62</f>
        <v>0</v>
      </c>
      <c r="E55" s="101">
        <f t="shared" si="12"/>
        <v>0</v>
      </c>
      <c r="F55" s="101">
        <f t="shared" si="12"/>
        <v>0</v>
      </c>
      <c r="G55" s="101">
        <f>G56+G57+G58+G59+G60+G62</f>
        <v>0</v>
      </c>
      <c r="H55" s="101">
        <f>H56+H57+H58+H59+H60+H62</f>
        <v>0</v>
      </c>
      <c r="I55" s="101">
        <f>SUM(C55:H55)</f>
        <v>17597.060000000001</v>
      </c>
    </row>
    <row r="56" spans="1:9" s="102" customFormat="1" ht="27" hidden="1" customHeight="1" x14ac:dyDescent="0.3">
      <c r="A56" s="103" t="s">
        <v>111</v>
      </c>
      <c r="B56" s="104"/>
      <c r="C56" s="244">
        <v>3782.96</v>
      </c>
      <c r="D56" s="244">
        <v>0</v>
      </c>
      <c r="E56" s="105">
        <v>0</v>
      </c>
      <c r="F56" s="105">
        <v>0</v>
      </c>
      <c r="G56" s="105">
        <v>0</v>
      </c>
      <c r="H56" s="105">
        <v>0</v>
      </c>
      <c r="I56" s="105">
        <v>0</v>
      </c>
    </row>
    <row r="57" spans="1:9" s="102" customFormat="1" ht="27" hidden="1" customHeight="1" x14ac:dyDescent="0.3">
      <c r="A57" s="103" t="s">
        <v>112</v>
      </c>
      <c r="B57" s="104"/>
      <c r="C57" s="244">
        <v>10902.2</v>
      </c>
      <c r="D57" s="244">
        <v>0</v>
      </c>
      <c r="E57" s="105">
        <v>0</v>
      </c>
      <c r="F57" s="105">
        <v>0</v>
      </c>
      <c r="G57" s="105">
        <v>0</v>
      </c>
      <c r="H57" s="105">
        <v>0</v>
      </c>
      <c r="I57" s="105">
        <f>SUM(C57:H57)</f>
        <v>10902.2</v>
      </c>
    </row>
    <row r="58" spans="1:9" s="102" customFormat="1" ht="27" hidden="1" customHeight="1" x14ac:dyDescent="0.3">
      <c r="A58" s="103" t="s">
        <v>113</v>
      </c>
      <c r="B58" s="104"/>
      <c r="C58" s="244">
        <v>2911.9</v>
      </c>
      <c r="D58" s="244">
        <v>0</v>
      </c>
      <c r="E58" s="105">
        <v>0</v>
      </c>
      <c r="F58" s="105">
        <v>0</v>
      </c>
      <c r="G58" s="105">
        <v>0</v>
      </c>
      <c r="H58" s="105">
        <v>0</v>
      </c>
      <c r="I58" s="105">
        <f>SUM(C58:H58)</f>
        <v>2911.9</v>
      </c>
    </row>
    <row r="59" spans="1:9" s="102" customFormat="1" ht="27" hidden="1" customHeight="1" x14ac:dyDescent="0.3">
      <c r="A59" s="103" t="s">
        <v>209</v>
      </c>
      <c r="B59" s="104"/>
      <c r="C59" s="244">
        <v>0</v>
      </c>
      <c r="D59" s="244">
        <v>0</v>
      </c>
      <c r="E59" s="105">
        <v>0</v>
      </c>
      <c r="F59" s="105">
        <v>0</v>
      </c>
      <c r="G59" s="105">
        <v>0</v>
      </c>
      <c r="H59" s="105">
        <v>0</v>
      </c>
      <c r="I59" s="105">
        <v>0</v>
      </c>
    </row>
    <row r="60" spans="1:9" s="102" customFormat="1" ht="27" hidden="1" customHeight="1" x14ac:dyDescent="0.3">
      <c r="A60" s="103" t="s">
        <v>210</v>
      </c>
      <c r="B60" s="104"/>
      <c r="C60" s="244">
        <v>0</v>
      </c>
      <c r="D60" s="244">
        <v>0</v>
      </c>
      <c r="E60" s="105">
        <v>0</v>
      </c>
      <c r="F60" s="105">
        <v>0</v>
      </c>
      <c r="G60" s="105">
        <v>0</v>
      </c>
      <c r="H60" s="105">
        <v>0</v>
      </c>
      <c r="I60" s="105">
        <v>0</v>
      </c>
    </row>
    <row r="61" spans="1:9" s="102" customFormat="1" ht="27" hidden="1" customHeight="1" x14ac:dyDescent="0.3">
      <c r="A61" s="103" t="s">
        <v>211</v>
      </c>
      <c r="B61" s="104"/>
      <c r="C61" s="244">
        <v>0</v>
      </c>
      <c r="D61" s="244">
        <v>0</v>
      </c>
      <c r="E61" s="105">
        <v>0</v>
      </c>
      <c r="F61" s="105">
        <v>0</v>
      </c>
      <c r="G61" s="105">
        <v>0</v>
      </c>
      <c r="H61" s="105">
        <v>0</v>
      </c>
      <c r="I61" s="105">
        <v>0</v>
      </c>
    </row>
    <row r="62" spans="1:9" s="102" customFormat="1" ht="27" hidden="1" customHeight="1" x14ac:dyDescent="0.3">
      <c r="A62" s="103" t="s">
        <v>212</v>
      </c>
      <c r="B62" s="104"/>
      <c r="C62" s="244">
        <v>0</v>
      </c>
      <c r="D62" s="244">
        <v>0</v>
      </c>
      <c r="E62" s="105">
        <v>0</v>
      </c>
      <c r="F62" s="105">
        <v>0</v>
      </c>
      <c r="G62" s="105">
        <v>0</v>
      </c>
      <c r="H62" s="105">
        <v>0</v>
      </c>
      <c r="I62" s="105">
        <f>SUM(C62:H62)</f>
        <v>0</v>
      </c>
    </row>
    <row r="63" spans="1:9" s="102" customFormat="1" ht="27" hidden="1" customHeight="1" x14ac:dyDescent="0.35">
      <c r="A63" s="99" t="s">
        <v>347</v>
      </c>
      <c r="B63" s="100"/>
      <c r="C63" s="243">
        <f>C64+C65+C66+C67+C68+C70</f>
        <v>0</v>
      </c>
      <c r="D63" s="243">
        <f t="shared" ref="D63:F63" si="13">D64+D65+D66+D67+D68+D70</f>
        <v>0</v>
      </c>
      <c r="E63" s="101">
        <f t="shared" si="13"/>
        <v>59169.429999999993</v>
      </c>
      <c r="F63" s="101">
        <f t="shared" si="13"/>
        <v>0</v>
      </c>
      <c r="G63" s="101">
        <f>G64+G65+G66+G67+G68+G70</f>
        <v>0</v>
      </c>
      <c r="H63" s="101">
        <f>H64+H65+H66+H67+H68+H70</f>
        <v>0</v>
      </c>
      <c r="I63" s="101">
        <f>SUM(C63:H63)</f>
        <v>59169.429999999993</v>
      </c>
    </row>
    <row r="64" spans="1:9" s="102" customFormat="1" ht="27" hidden="1" customHeight="1" x14ac:dyDescent="0.3">
      <c r="A64" s="103" t="s">
        <v>111</v>
      </c>
      <c r="B64" s="104"/>
      <c r="C64" s="244">
        <v>0</v>
      </c>
      <c r="D64" s="244">
        <v>0</v>
      </c>
      <c r="E64" s="105">
        <v>11164.3</v>
      </c>
      <c r="F64" s="105">
        <v>0</v>
      </c>
      <c r="G64" s="105">
        <v>0</v>
      </c>
      <c r="H64" s="105">
        <v>0</v>
      </c>
      <c r="I64" s="105">
        <v>0</v>
      </c>
    </row>
    <row r="65" spans="1:12" s="102" customFormat="1" ht="27" hidden="1" customHeight="1" x14ac:dyDescent="0.3">
      <c r="A65" s="103" t="s">
        <v>112</v>
      </c>
      <c r="B65" s="104"/>
      <c r="C65" s="244">
        <v>0</v>
      </c>
      <c r="D65" s="244">
        <v>0</v>
      </c>
      <c r="E65" s="105">
        <v>38404.1</v>
      </c>
      <c r="F65" s="105">
        <v>0</v>
      </c>
      <c r="G65" s="105">
        <v>0</v>
      </c>
      <c r="H65" s="105">
        <v>0</v>
      </c>
      <c r="I65" s="105">
        <f>SUM(C65:H65)</f>
        <v>38404.1</v>
      </c>
    </row>
    <row r="66" spans="1:12" s="102" customFormat="1" ht="27" hidden="1" customHeight="1" x14ac:dyDescent="0.3">
      <c r="A66" s="103" t="s">
        <v>113</v>
      </c>
      <c r="B66" s="104"/>
      <c r="C66" s="244">
        <v>0</v>
      </c>
      <c r="D66" s="244">
        <v>0</v>
      </c>
      <c r="E66" s="105">
        <v>9601.0300000000007</v>
      </c>
      <c r="F66" s="105">
        <v>0</v>
      </c>
      <c r="G66" s="105">
        <v>0</v>
      </c>
      <c r="H66" s="105">
        <v>0</v>
      </c>
      <c r="I66" s="105">
        <f>SUM(C66:H66)</f>
        <v>9601.0300000000007</v>
      </c>
    </row>
    <row r="67" spans="1:12" s="102" customFormat="1" ht="27" hidden="1" customHeight="1" x14ac:dyDescent="0.3">
      <c r="A67" s="103" t="s">
        <v>209</v>
      </c>
      <c r="B67" s="104"/>
      <c r="C67" s="244">
        <v>0</v>
      </c>
      <c r="D67" s="244">
        <v>0</v>
      </c>
      <c r="E67" s="105">
        <v>0</v>
      </c>
      <c r="F67" s="105">
        <v>0</v>
      </c>
      <c r="G67" s="105">
        <v>0</v>
      </c>
      <c r="H67" s="105">
        <v>0</v>
      </c>
      <c r="I67" s="105">
        <v>0</v>
      </c>
    </row>
    <row r="68" spans="1:12" s="102" customFormat="1" ht="27" hidden="1" customHeight="1" x14ac:dyDescent="0.3">
      <c r="A68" s="103" t="s">
        <v>210</v>
      </c>
      <c r="B68" s="104"/>
      <c r="C68" s="244">
        <v>0</v>
      </c>
      <c r="D68" s="244">
        <v>0</v>
      </c>
      <c r="E68" s="105">
        <v>0</v>
      </c>
      <c r="F68" s="105">
        <v>0</v>
      </c>
      <c r="G68" s="105">
        <v>0</v>
      </c>
      <c r="H68" s="105">
        <v>0</v>
      </c>
      <c r="I68" s="105">
        <v>0</v>
      </c>
    </row>
    <row r="69" spans="1:12" s="102" customFormat="1" ht="27" hidden="1" customHeight="1" x14ac:dyDescent="0.3">
      <c r="A69" s="103" t="s">
        <v>211</v>
      </c>
      <c r="B69" s="104"/>
      <c r="C69" s="244">
        <v>0</v>
      </c>
      <c r="D69" s="244">
        <v>0</v>
      </c>
      <c r="E69" s="105">
        <v>0</v>
      </c>
      <c r="F69" s="105">
        <v>0</v>
      </c>
      <c r="G69" s="105">
        <v>0</v>
      </c>
      <c r="H69" s="105">
        <v>0</v>
      </c>
      <c r="I69" s="105">
        <v>0</v>
      </c>
    </row>
    <row r="70" spans="1:12" s="102" customFormat="1" ht="27" hidden="1" customHeight="1" x14ac:dyDescent="0.3">
      <c r="A70" s="103" t="s">
        <v>212</v>
      </c>
      <c r="B70" s="104"/>
      <c r="C70" s="244">
        <v>0</v>
      </c>
      <c r="D70" s="244">
        <v>0</v>
      </c>
      <c r="E70" s="105">
        <v>0</v>
      </c>
      <c r="F70" s="105">
        <v>0</v>
      </c>
      <c r="G70" s="105">
        <v>0</v>
      </c>
      <c r="H70" s="105">
        <v>0</v>
      </c>
      <c r="I70" s="105">
        <f>SUM(C70:H70)</f>
        <v>0</v>
      </c>
    </row>
    <row r="71" spans="1:12" ht="78" customHeight="1" x14ac:dyDescent="0.3">
      <c r="A71" s="94" t="s">
        <v>355</v>
      </c>
      <c r="B71" s="172" t="s">
        <v>95</v>
      </c>
      <c r="C71" s="242">
        <f>C72+C73+C74+C75+C76+C78</f>
        <v>73330.286000000007</v>
      </c>
      <c r="D71" s="242">
        <f t="shared" ref="D71:H71" si="14">D72+D73+D74+D75+D76+D78</f>
        <v>335126.61262999999</v>
      </c>
      <c r="E71" s="95">
        <f t="shared" si="14"/>
        <v>0</v>
      </c>
      <c r="F71" s="95">
        <f t="shared" si="14"/>
        <v>0</v>
      </c>
      <c r="G71" s="95">
        <f t="shared" si="14"/>
        <v>0</v>
      </c>
      <c r="H71" s="95">
        <f t="shared" si="14"/>
        <v>0</v>
      </c>
      <c r="I71" s="95">
        <f>SUM(C71:H71)</f>
        <v>408456.89863000001</v>
      </c>
      <c r="J71" s="96"/>
      <c r="K71" s="96"/>
      <c r="L71" s="96"/>
    </row>
    <row r="72" spans="1:12" x14ac:dyDescent="0.3">
      <c r="A72" s="97" t="s">
        <v>111</v>
      </c>
      <c r="B72" s="173"/>
      <c r="C72" s="114">
        <f>C80+C88+C96+C104+C112+C128</f>
        <v>0</v>
      </c>
      <c r="D72" s="114">
        <f t="shared" ref="D72:I72" si="15">D80+D88+D96+D104+D112+D128</f>
        <v>0</v>
      </c>
      <c r="E72" s="98">
        <f t="shared" si="15"/>
        <v>0</v>
      </c>
      <c r="F72" s="98">
        <f t="shared" si="15"/>
        <v>0</v>
      </c>
      <c r="G72" s="98">
        <f t="shared" si="15"/>
        <v>0</v>
      </c>
      <c r="H72" s="98">
        <f t="shared" si="15"/>
        <v>0</v>
      </c>
      <c r="I72" s="98">
        <f t="shared" si="15"/>
        <v>0</v>
      </c>
    </row>
    <row r="73" spans="1:12" x14ac:dyDescent="0.3">
      <c r="A73" s="97" t="s">
        <v>112</v>
      </c>
      <c r="B73" s="173"/>
      <c r="C73" s="114">
        <f t="shared" ref="C73:I73" si="16">C81+C89+C97+C105+C113+C129</f>
        <v>0</v>
      </c>
      <c r="D73" s="114">
        <f t="shared" si="16"/>
        <v>0</v>
      </c>
      <c r="E73" s="98">
        <f t="shared" si="16"/>
        <v>0</v>
      </c>
      <c r="F73" s="98">
        <f t="shared" si="16"/>
        <v>0</v>
      </c>
      <c r="G73" s="98">
        <f t="shared" si="16"/>
        <v>0</v>
      </c>
      <c r="H73" s="98">
        <f t="shared" si="16"/>
        <v>0</v>
      </c>
      <c r="I73" s="98">
        <f t="shared" si="16"/>
        <v>0</v>
      </c>
    </row>
    <row r="74" spans="1:12" x14ac:dyDescent="0.3">
      <c r="A74" s="97" t="s">
        <v>113</v>
      </c>
      <c r="B74" s="173"/>
      <c r="C74" s="114">
        <f>C82+C90+C98+C106+C114+C130+C122+C138+375</f>
        <v>53330.286000000007</v>
      </c>
      <c r="D74" s="114">
        <f>D82+D90+D98+D106+D114+D130+D122</f>
        <v>35126.612630000003</v>
      </c>
      <c r="E74" s="98">
        <f>E82+E90+E98+E106+E114+E130</f>
        <v>0</v>
      </c>
      <c r="F74" s="98">
        <f>F82+F90+F98+F106+F114+F130</f>
        <v>0</v>
      </c>
      <c r="G74" s="98">
        <f>G82+G90+G98+G106+G114+G130</f>
        <v>0</v>
      </c>
      <c r="H74" s="98">
        <f>H82+H90+H98+H106+H114+H130</f>
        <v>0</v>
      </c>
      <c r="I74" s="98">
        <f>I82+I90+I98+I106+I114+I130+I122+I138+375</f>
        <v>88456.898629999996</v>
      </c>
    </row>
    <row r="75" spans="1:12" x14ac:dyDescent="0.3">
      <c r="A75" s="97" t="s">
        <v>209</v>
      </c>
      <c r="B75" s="173"/>
      <c r="C75" s="114">
        <f t="shared" ref="C75:I75" si="17">C83+C91+C99+C107+C115+C131</f>
        <v>0</v>
      </c>
      <c r="D75" s="114">
        <f t="shared" si="17"/>
        <v>0</v>
      </c>
      <c r="E75" s="98">
        <f t="shared" si="17"/>
        <v>0</v>
      </c>
      <c r="F75" s="98">
        <f t="shared" si="17"/>
        <v>0</v>
      </c>
      <c r="G75" s="98">
        <f t="shared" si="17"/>
        <v>0</v>
      </c>
      <c r="H75" s="98">
        <f t="shared" si="17"/>
        <v>0</v>
      </c>
      <c r="I75" s="98">
        <f t="shared" si="17"/>
        <v>0</v>
      </c>
    </row>
    <row r="76" spans="1:12" x14ac:dyDescent="0.3">
      <c r="A76" s="97" t="s">
        <v>210</v>
      </c>
      <c r="B76" s="173"/>
      <c r="C76" s="114">
        <f t="shared" ref="C76:I76" si="18">C84+C92+C100+C108+C116+C132</f>
        <v>0</v>
      </c>
      <c r="D76" s="114">
        <f t="shared" si="18"/>
        <v>0</v>
      </c>
      <c r="E76" s="98">
        <f t="shared" si="18"/>
        <v>0</v>
      </c>
      <c r="F76" s="98">
        <f t="shared" si="18"/>
        <v>0</v>
      </c>
      <c r="G76" s="98">
        <f t="shared" si="18"/>
        <v>0</v>
      </c>
      <c r="H76" s="98">
        <f t="shared" si="18"/>
        <v>0</v>
      </c>
      <c r="I76" s="98">
        <f t="shared" si="18"/>
        <v>0</v>
      </c>
    </row>
    <row r="77" spans="1:12" x14ac:dyDescent="0.3">
      <c r="A77" s="97" t="s">
        <v>211</v>
      </c>
      <c r="B77" s="173"/>
      <c r="C77" s="114">
        <f t="shared" ref="C77:I77" si="19">C85+C93+C101+C109+C117+C133</f>
        <v>0</v>
      </c>
      <c r="D77" s="114">
        <f t="shared" si="19"/>
        <v>0</v>
      </c>
      <c r="E77" s="98">
        <f t="shared" si="19"/>
        <v>0</v>
      </c>
      <c r="F77" s="98">
        <f t="shared" si="19"/>
        <v>0</v>
      </c>
      <c r="G77" s="98">
        <f t="shared" si="19"/>
        <v>0</v>
      </c>
      <c r="H77" s="98">
        <f t="shared" si="19"/>
        <v>0</v>
      </c>
      <c r="I77" s="98">
        <f t="shared" si="19"/>
        <v>0</v>
      </c>
    </row>
    <row r="78" spans="1:12" ht="29.25" customHeight="1" x14ac:dyDescent="0.3">
      <c r="A78" s="97" t="s">
        <v>212</v>
      </c>
      <c r="B78" s="174"/>
      <c r="C78" s="114">
        <f t="shared" ref="C78:I78" si="20">C86+C94+C102+C110+C118+C134</f>
        <v>20000</v>
      </c>
      <c r="D78" s="114">
        <f t="shared" si="20"/>
        <v>300000</v>
      </c>
      <c r="E78" s="98">
        <f t="shared" si="20"/>
        <v>0</v>
      </c>
      <c r="F78" s="98">
        <f t="shared" si="20"/>
        <v>0</v>
      </c>
      <c r="G78" s="98">
        <f t="shared" si="20"/>
        <v>0</v>
      </c>
      <c r="H78" s="98">
        <f t="shared" si="20"/>
        <v>0</v>
      </c>
      <c r="I78" s="98">
        <f t="shared" si="20"/>
        <v>320000</v>
      </c>
    </row>
    <row r="79" spans="1:12" s="102" customFormat="1" ht="29.25" hidden="1" customHeight="1" x14ac:dyDescent="0.35">
      <c r="A79" s="99" t="s">
        <v>220</v>
      </c>
      <c r="B79" s="100" t="s">
        <v>222</v>
      </c>
      <c r="C79" s="243">
        <f>C80+C81+C82+C83+C84+C86</f>
        <v>246</v>
      </c>
      <c r="D79" s="243">
        <f t="shared" ref="D79:F79" si="21">D80+D81+D82+D83+D84+D86</f>
        <v>0</v>
      </c>
      <c r="E79" s="101">
        <f t="shared" si="21"/>
        <v>0</v>
      </c>
      <c r="F79" s="101">
        <f t="shared" si="21"/>
        <v>0</v>
      </c>
      <c r="G79" s="101">
        <f>G80+G81+G82+G83+G84+G86</f>
        <v>0</v>
      </c>
      <c r="H79" s="101">
        <f>H80+H81+H82+H83+H84+H86</f>
        <v>0</v>
      </c>
      <c r="I79" s="101">
        <f>SUM(C79:H79)</f>
        <v>246</v>
      </c>
    </row>
    <row r="80" spans="1:12" s="102" customFormat="1" ht="29.25" hidden="1" customHeight="1" x14ac:dyDescent="0.3">
      <c r="A80" s="103" t="s">
        <v>111</v>
      </c>
      <c r="B80" s="104"/>
      <c r="C80" s="244">
        <v>0</v>
      </c>
      <c r="D80" s="244">
        <v>0</v>
      </c>
      <c r="E80" s="105">
        <v>0</v>
      </c>
      <c r="F80" s="105">
        <v>0</v>
      </c>
      <c r="G80" s="105">
        <v>0</v>
      </c>
      <c r="H80" s="105">
        <v>0</v>
      </c>
      <c r="I80" s="105">
        <v>0</v>
      </c>
    </row>
    <row r="81" spans="1:9" s="102" customFormat="1" ht="29.25" hidden="1" customHeight="1" x14ac:dyDescent="0.3">
      <c r="A81" s="103" t="s">
        <v>112</v>
      </c>
      <c r="B81" s="104"/>
      <c r="C81" s="244">
        <v>0</v>
      </c>
      <c r="D81" s="244">
        <v>0</v>
      </c>
      <c r="E81" s="105">
        <v>0</v>
      </c>
      <c r="F81" s="105">
        <v>0</v>
      </c>
      <c r="G81" s="105">
        <v>0</v>
      </c>
      <c r="H81" s="105">
        <v>0</v>
      </c>
      <c r="I81" s="105">
        <f>SUM(C81:H81)</f>
        <v>0</v>
      </c>
    </row>
    <row r="82" spans="1:9" s="102" customFormat="1" ht="29.25" hidden="1" customHeight="1" x14ac:dyDescent="0.3">
      <c r="A82" s="103" t="s">
        <v>113</v>
      </c>
      <c r="B82" s="104"/>
      <c r="C82" s="244">
        <v>246</v>
      </c>
      <c r="D82" s="244">
        <v>0</v>
      </c>
      <c r="E82" s="105">
        <v>0</v>
      </c>
      <c r="F82" s="105">
        <v>0</v>
      </c>
      <c r="G82" s="105">
        <v>0</v>
      </c>
      <c r="H82" s="105">
        <v>0</v>
      </c>
      <c r="I82" s="105">
        <f>SUM(C82:H82)</f>
        <v>246</v>
      </c>
    </row>
    <row r="83" spans="1:9" s="102" customFormat="1" ht="29.25" hidden="1" customHeight="1" x14ac:dyDescent="0.3">
      <c r="A83" s="103" t="s">
        <v>209</v>
      </c>
      <c r="B83" s="104"/>
      <c r="C83" s="244">
        <v>0</v>
      </c>
      <c r="D83" s="244">
        <v>0</v>
      </c>
      <c r="E83" s="105">
        <v>0</v>
      </c>
      <c r="F83" s="105">
        <v>0</v>
      </c>
      <c r="G83" s="105">
        <v>0</v>
      </c>
      <c r="H83" s="105">
        <v>0</v>
      </c>
      <c r="I83" s="105">
        <v>0</v>
      </c>
    </row>
    <row r="84" spans="1:9" s="102" customFormat="1" ht="29.25" hidden="1" customHeight="1" x14ac:dyDescent="0.3">
      <c r="A84" s="103" t="s">
        <v>210</v>
      </c>
      <c r="B84" s="104"/>
      <c r="C84" s="244">
        <v>0</v>
      </c>
      <c r="D84" s="244">
        <v>0</v>
      </c>
      <c r="E84" s="105">
        <v>0</v>
      </c>
      <c r="F84" s="105">
        <v>0</v>
      </c>
      <c r="G84" s="105">
        <v>0</v>
      </c>
      <c r="H84" s="105">
        <v>0</v>
      </c>
      <c r="I84" s="105">
        <v>0</v>
      </c>
    </row>
    <row r="85" spans="1:9" s="102" customFormat="1" ht="29.25" hidden="1" customHeight="1" x14ac:dyDescent="0.3">
      <c r="A85" s="103" t="s">
        <v>211</v>
      </c>
      <c r="B85" s="104"/>
      <c r="C85" s="244">
        <v>0</v>
      </c>
      <c r="D85" s="244">
        <v>0</v>
      </c>
      <c r="E85" s="105">
        <v>0</v>
      </c>
      <c r="F85" s="105">
        <v>0</v>
      </c>
      <c r="G85" s="105">
        <v>0</v>
      </c>
      <c r="H85" s="105">
        <v>0</v>
      </c>
      <c r="I85" s="105">
        <v>0</v>
      </c>
    </row>
    <row r="86" spans="1:9" s="102" customFormat="1" ht="29.25" hidden="1" customHeight="1" x14ac:dyDescent="0.3">
      <c r="A86" s="103" t="s">
        <v>212</v>
      </c>
      <c r="B86" s="104"/>
      <c r="C86" s="244">
        <v>0</v>
      </c>
      <c r="D86" s="244">
        <v>0</v>
      </c>
      <c r="E86" s="105">
        <v>0</v>
      </c>
      <c r="F86" s="105">
        <v>0</v>
      </c>
      <c r="G86" s="105">
        <v>0</v>
      </c>
      <c r="H86" s="105">
        <v>0</v>
      </c>
      <c r="I86" s="105">
        <f>SUM(C86:H86)</f>
        <v>0</v>
      </c>
    </row>
    <row r="87" spans="1:9" s="102" customFormat="1" ht="29.25" hidden="1" customHeight="1" x14ac:dyDescent="0.3">
      <c r="A87" s="99" t="s">
        <v>221</v>
      </c>
      <c r="B87" s="106" t="s">
        <v>222</v>
      </c>
      <c r="C87" s="243">
        <f>C88+C89+C90+C91+C92+C94</f>
        <v>8126.6126299999996</v>
      </c>
      <c r="D87" s="243">
        <f>D88+D89+D90+D91+D92+D94</f>
        <v>308126.61262999999</v>
      </c>
      <c r="E87" s="101">
        <f>E88+E89+E90+E91+E92+E94</f>
        <v>0</v>
      </c>
      <c r="F87" s="101">
        <f t="shared" ref="F87:H87" si="22">F88+F89+F90+F91+F92+F94</f>
        <v>0</v>
      </c>
      <c r="G87" s="101">
        <f t="shared" si="22"/>
        <v>0</v>
      </c>
      <c r="H87" s="101">
        <f t="shared" si="22"/>
        <v>0</v>
      </c>
      <c r="I87" s="101">
        <f>SUM(C87:H87)</f>
        <v>316253.22525999998</v>
      </c>
    </row>
    <row r="88" spans="1:9" s="102" customFormat="1" ht="29.25" hidden="1" customHeight="1" x14ac:dyDescent="0.3">
      <c r="A88" s="103" t="s">
        <v>111</v>
      </c>
      <c r="B88" s="104"/>
      <c r="C88" s="244">
        <v>0</v>
      </c>
      <c r="D88" s="244">
        <v>0</v>
      </c>
      <c r="E88" s="105">
        <v>0</v>
      </c>
      <c r="F88" s="105">
        <v>0</v>
      </c>
      <c r="G88" s="105">
        <v>0</v>
      </c>
      <c r="H88" s="105">
        <v>0</v>
      </c>
      <c r="I88" s="105">
        <f t="shared" ref="I88:I89" si="23">SUM(C88:H88)</f>
        <v>0</v>
      </c>
    </row>
    <row r="89" spans="1:9" s="102" customFormat="1" ht="29.25" hidden="1" customHeight="1" x14ac:dyDescent="0.3">
      <c r="A89" s="103" t="s">
        <v>112</v>
      </c>
      <c r="B89" s="104"/>
      <c r="C89" s="244">
        <v>0</v>
      </c>
      <c r="D89" s="244">
        <v>0</v>
      </c>
      <c r="E89" s="105">
        <v>0</v>
      </c>
      <c r="F89" s="105">
        <v>0</v>
      </c>
      <c r="G89" s="105">
        <v>0</v>
      </c>
      <c r="H89" s="105">
        <v>0</v>
      </c>
      <c r="I89" s="105">
        <f t="shared" si="23"/>
        <v>0</v>
      </c>
    </row>
    <row r="90" spans="1:9" s="102" customFormat="1" ht="29.25" hidden="1" customHeight="1" x14ac:dyDescent="0.3">
      <c r="A90" s="103" t="s">
        <v>113</v>
      </c>
      <c r="B90" s="104"/>
      <c r="C90" s="244">
        <v>8126.6126299999996</v>
      </c>
      <c r="D90" s="244">
        <v>8126.6126299999996</v>
      </c>
      <c r="E90" s="105">
        <v>0</v>
      </c>
      <c r="F90" s="105">
        <v>0</v>
      </c>
      <c r="G90" s="105">
        <v>0</v>
      </c>
      <c r="H90" s="105">
        <v>0</v>
      </c>
      <c r="I90" s="105">
        <f>SUM(C90:H90)</f>
        <v>16253.225259999999</v>
      </c>
    </row>
    <row r="91" spans="1:9" s="102" customFormat="1" ht="29.25" hidden="1" customHeight="1" x14ac:dyDescent="0.3">
      <c r="A91" s="103" t="s">
        <v>209</v>
      </c>
      <c r="B91" s="104"/>
      <c r="C91" s="244">
        <v>0</v>
      </c>
      <c r="D91" s="244">
        <v>0</v>
      </c>
      <c r="E91" s="105">
        <v>0</v>
      </c>
      <c r="F91" s="105">
        <v>0</v>
      </c>
      <c r="G91" s="105">
        <v>0</v>
      </c>
      <c r="H91" s="105">
        <v>0</v>
      </c>
      <c r="I91" s="105">
        <f>SUM(C91:H91)</f>
        <v>0</v>
      </c>
    </row>
    <row r="92" spans="1:9" s="102" customFormat="1" ht="29.25" hidden="1" customHeight="1" x14ac:dyDescent="0.3">
      <c r="A92" s="103" t="s">
        <v>210</v>
      </c>
      <c r="B92" s="104"/>
      <c r="C92" s="244">
        <v>0</v>
      </c>
      <c r="D92" s="244">
        <v>0</v>
      </c>
      <c r="E92" s="105">
        <v>0</v>
      </c>
      <c r="F92" s="105">
        <v>0</v>
      </c>
      <c r="G92" s="105">
        <v>0</v>
      </c>
      <c r="H92" s="105">
        <v>0</v>
      </c>
      <c r="I92" s="105">
        <f>SUM(C92:H92)</f>
        <v>0</v>
      </c>
    </row>
    <row r="93" spans="1:9" s="102" customFormat="1" ht="29.25" hidden="1" customHeight="1" x14ac:dyDescent="0.3">
      <c r="A93" s="103" t="s">
        <v>211</v>
      </c>
      <c r="B93" s="104"/>
      <c r="C93" s="244">
        <v>0</v>
      </c>
      <c r="D93" s="244">
        <v>0</v>
      </c>
      <c r="E93" s="105">
        <v>0</v>
      </c>
      <c r="F93" s="105">
        <v>0</v>
      </c>
      <c r="G93" s="105">
        <v>0</v>
      </c>
      <c r="H93" s="105">
        <v>0</v>
      </c>
      <c r="I93" s="105">
        <v>0</v>
      </c>
    </row>
    <row r="94" spans="1:9" s="102" customFormat="1" ht="29.25" hidden="1" customHeight="1" x14ac:dyDescent="0.3">
      <c r="A94" s="103" t="s">
        <v>212</v>
      </c>
      <c r="B94" s="104"/>
      <c r="C94" s="244">
        <v>0</v>
      </c>
      <c r="D94" s="244">
        <v>300000</v>
      </c>
      <c r="E94" s="105">
        <v>0</v>
      </c>
      <c r="F94" s="105">
        <v>0</v>
      </c>
      <c r="G94" s="105">
        <v>0</v>
      </c>
      <c r="H94" s="105">
        <v>0</v>
      </c>
      <c r="I94" s="105">
        <f>SUM(C94:H94)</f>
        <v>300000</v>
      </c>
    </row>
    <row r="95" spans="1:9" s="102" customFormat="1" ht="29.25" hidden="1" customHeight="1" x14ac:dyDescent="0.3">
      <c r="A95" s="107" t="s">
        <v>387</v>
      </c>
      <c r="B95" s="106" t="s">
        <v>222</v>
      </c>
      <c r="C95" s="243">
        <f>C96+C97+C98+C99+C100+C102</f>
        <v>22964.15235</v>
      </c>
      <c r="D95" s="243">
        <f t="shared" ref="D95:H95" si="24">D96+D97+D98+D99+D100+D102</f>
        <v>0</v>
      </c>
      <c r="E95" s="101">
        <f t="shared" si="24"/>
        <v>0</v>
      </c>
      <c r="F95" s="101">
        <f t="shared" si="24"/>
        <v>0</v>
      </c>
      <c r="G95" s="101">
        <f t="shared" si="24"/>
        <v>0</v>
      </c>
      <c r="H95" s="101">
        <f t="shared" si="24"/>
        <v>0</v>
      </c>
      <c r="I95" s="101">
        <f>SUM(C95:H95)</f>
        <v>22964.15235</v>
      </c>
    </row>
    <row r="96" spans="1:9" s="102" customFormat="1" ht="29.25" hidden="1" customHeight="1" x14ac:dyDescent="0.3">
      <c r="A96" s="103" t="s">
        <v>111</v>
      </c>
      <c r="B96" s="104"/>
      <c r="C96" s="244">
        <v>0</v>
      </c>
      <c r="D96" s="244">
        <v>0</v>
      </c>
      <c r="E96" s="105">
        <v>0</v>
      </c>
      <c r="F96" s="105">
        <v>0</v>
      </c>
      <c r="G96" s="105">
        <v>0</v>
      </c>
      <c r="H96" s="105">
        <v>0</v>
      </c>
      <c r="I96" s="105">
        <v>0</v>
      </c>
    </row>
    <row r="97" spans="1:9" s="102" customFormat="1" ht="29.25" hidden="1" customHeight="1" x14ac:dyDescent="0.3">
      <c r="A97" s="103" t="s">
        <v>112</v>
      </c>
      <c r="B97" s="104"/>
      <c r="C97" s="244">
        <v>0</v>
      </c>
      <c r="D97" s="244">
        <v>0</v>
      </c>
      <c r="E97" s="105">
        <v>0</v>
      </c>
      <c r="F97" s="105">
        <v>0</v>
      </c>
      <c r="G97" s="105">
        <v>0</v>
      </c>
      <c r="H97" s="105">
        <v>0</v>
      </c>
      <c r="I97" s="105">
        <v>0</v>
      </c>
    </row>
    <row r="98" spans="1:9" s="102" customFormat="1" ht="29.25" hidden="1" customHeight="1" x14ac:dyDescent="0.3">
      <c r="A98" s="103" t="s">
        <v>113</v>
      </c>
      <c r="B98" s="104"/>
      <c r="C98" s="244">
        <v>2964.1523499999998</v>
      </c>
      <c r="D98" s="244">
        <v>0</v>
      </c>
      <c r="E98" s="105">
        <v>0</v>
      </c>
      <c r="F98" s="105">
        <v>0</v>
      </c>
      <c r="G98" s="105">
        <v>0</v>
      </c>
      <c r="H98" s="105">
        <v>0</v>
      </c>
      <c r="I98" s="105">
        <f>SUM(C98:H98)</f>
        <v>2964.1523499999998</v>
      </c>
    </row>
    <row r="99" spans="1:9" s="102" customFormat="1" ht="29.25" hidden="1" customHeight="1" x14ac:dyDescent="0.3">
      <c r="A99" s="103" t="s">
        <v>209</v>
      </c>
      <c r="B99" s="104"/>
      <c r="C99" s="244">
        <v>0</v>
      </c>
      <c r="D99" s="244">
        <v>0</v>
      </c>
      <c r="E99" s="105">
        <v>0</v>
      </c>
      <c r="F99" s="105">
        <v>0</v>
      </c>
      <c r="G99" s="105">
        <v>0</v>
      </c>
      <c r="H99" s="105">
        <v>0</v>
      </c>
      <c r="I99" s="105">
        <f t="shared" ref="I99:I116" si="25">SUM(C99:H99)</f>
        <v>0</v>
      </c>
    </row>
    <row r="100" spans="1:9" s="102" customFormat="1" ht="29.25" hidden="1" customHeight="1" x14ac:dyDescent="0.3">
      <c r="A100" s="103" t="s">
        <v>210</v>
      </c>
      <c r="B100" s="104"/>
      <c r="C100" s="244">
        <v>0</v>
      </c>
      <c r="D100" s="244">
        <v>0</v>
      </c>
      <c r="E100" s="105">
        <v>0</v>
      </c>
      <c r="F100" s="105">
        <v>0</v>
      </c>
      <c r="G100" s="105">
        <v>0</v>
      </c>
      <c r="H100" s="105">
        <v>0</v>
      </c>
      <c r="I100" s="105">
        <f t="shared" si="25"/>
        <v>0</v>
      </c>
    </row>
    <row r="101" spans="1:9" s="102" customFormat="1" ht="29.25" hidden="1" customHeight="1" x14ac:dyDescent="0.3">
      <c r="A101" s="103" t="s">
        <v>211</v>
      </c>
      <c r="B101" s="104"/>
      <c r="C101" s="244">
        <v>0</v>
      </c>
      <c r="D101" s="244">
        <v>0</v>
      </c>
      <c r="E101" s="105">
        <v>0</v>
      </c>
      <c r="F101" s="105">
        <v>0</v>
      </c>
      <c r="G101" s="105">
        <v>0</v>
      </c>
      <c r="H101" s="105">
        <v>0</v>
      </c>
      <c r="I101" s="105">
        <v>0</v>
      </c>
    </row>
    <row r="102" spans="1:9" s="102" customFormat="1" ht="29.25" hidden="1" customHeight="1" x14ac:dyDescent="0.3">
      <c r="A102" s="103" t="s">
        <v>212</v>
      </c>
      <c r="B102" s="104"/>
      <c r="C102" s="244">
        <v>20000</v>
      </c>
      <c r="D102" s="244">
        <v>0</v>
      </c>
      <c r="E102" s="105">
        <v>0</v>
      </c>
      <c r="F102" s="105">
        <v>0</v>
      </c>
      <c r="G102" s="105">
        <v>0</v>
      </c>
      <c r="H102" s="105">
        <v>0</v>
      </c>
      <c r="I102" s="105">
        <f>SUM(C102:H102)</f>
        <v>20000</v>
      </c>
    </row>
    <row r="103" spans="1:9" s="109" customFormat="1" ht="29.25" hidden="1" customHeight="1" x14ac:dyDescent="0.35">
      <c r="A103" s="107" t="s">
        <v>393</v>
      </c>
      <c r="B103" s="100"/>
      <c r="C103" s="242">
        <f>C104+C105+C106+C107+C108+C110</f>
        <v>10050.4792</v>
      </c>
      <c r="D103" s="242">
        <f t="shared" ref="D103:H103" si="26">D104+D105+D106+D107+D108+D110</f>
        <v>0</v>
      </c>
      <c r="E103" s="108">
        <f t="shared" si="26"/>
        <v>0</v>
      </c>
      <c r="F103" s="108">
        <f t="shared" si="26"/>
        <v>0</v>
      </c>
      <c r="G103" s="108">
        <f t="shared" si="26"/>
        <v>0</v>
      </c>
      <c r="H103" s="108">
        <f t="shared" si="26"/>
        <v>0</v>
      </c>
      <c r="I103" s="108">
        <f>SUM(C103:H103)</f>
        <v>10050.4792</v>
      </c>
    </row>
    <row r="104" spans="1:9" s="109" customFormat="1" ht="29.25" hidden="1" customHeight="1" x14ac:dyDescent="0.3">
      <c r="A104" s="103" t="s">
        <v>111</v>
      </c>
      <c r="B104" s="104"/>
      <c r="C104" s="114">
        <v>0</v>
      </c>
      <c r="D104" s="114">
        <v>0</v>
      </c>
      <c r="E104" s="110">
        <v>0</v>
      </c>
      <c r="F104" s="110">
        <v>0</v>
      </c>
      <c r="G104" s="110">
        <v>0</v>
      </c>
      <c r="H104" s="110">
        <v>0</v>
      </c>
      <c r="I104" s="110">
        <f t="shared" ref="I104:I108" si="27">SUM(C104:H104)</f>
        <v>0</v>
      </c>
    </row>
    <row r="105" spans="1:9" s="109" customFormat="1" ht="29.25" hidden="1" customHeight="1" x14ac:dyDescent="0.3">
      <c r="A105" s="103" t="s">
        <v>112</v>
      </c>
      <c r="B105" s="104"/>
      <c r="C105" s="114">
        <v>0</v>
      </c>
      <c r="D105" s="114">
        <v>0</v>
      </c>
      <c r="E105" s="110">
        <v>0</v>
      </c>
      <c r="F105" s="110">
        <v>0</v>
      </c>
      <c r="G105" s="110">
        <v>0</v>
      </c>
      <c r="H105" s="110">
        <v>0</v>
      </c>
      <c r="I105" s="110">
        <f t="shared" si="27"/>
        <v>0</v>
      </c>
    </row>
    <row r="106" spans="1:9" s="109" customFormat="1" ht="29.25" hidden="1" customHeight="1" x14ac:dyDescent="0.3">
      <c r="A106" s="103" t="s">
        <v>113</v>
      </c>
      <c r="B106" s="104"/>
      <c r="C106" s="114">
        <f>10000+50.4792</f>
        <v>10050.4792</v>
      </c>
      <c r="D106" s="114">
        <v>0</v>
      </c>
      <c r="E106" s="110">
        <v>0</v>
      </c>
      <c r="F106" s="110">
        <v>0</v>
      </c>
      <c r="G106" s="110">
        <v>0</v>
      </c>
      <c r="H106" s="110">
        <v>0</v>
      </c>
      <c r="I106" s="110">
        <f>SUM(C106:H106)</f>
        <v>10050.4792</v>
      </c>
    </row>
    <row r="107" spans="1:9" s="109" customFormat="1" ht="29.25" hidden="1" customHeight="1" x14ac:dyDescent="0.3">
      <c r="A107" s="103" t="s">
        <v>209</v>
      </c>
      <c r="B107" s="104"/>
      <c r="C107" s="114">
        <v>0</v>
      </c>
      <c r="D107" s="114">
        <v>0</v>
      </c>
      <c r="E107" s="110">
        <v>0</v>
      </c>
      <c r="F107" s="110">
        <v>0</v>
      </c>
      <c r="G107" s="110">
        <v>0</v>
      </c>
      <c r="H107" s="110">
        <v>0</v>
      </c>
      <c r="I107" s="110">
        <f t="shared" si="27"/>
        <v>0</v>
      </c>
    </row>
    <row r="108" spans="1:9" s="109" customFormat="1" ht="29.25" hidden="1" customHeight="1" x14ac:dyDescent="0.3">
      <c r="A108" s="103" t="s">
        <v>210</v>
      </c>
      <c r="B108" s="104"/>
      <c r="C108" s="114">
        <v>0</v>
      </c>
      <c r="D108" s="114">
        <v>0</v>
      </c>
      <c r="E108" s="110">
        <v>0</v>
      </c>
      <c r="F108" s="110">
        <v>0</v>
      </c>
      <c r="G108" s="110">
        <v>0</v>
      </c>
      <c r="H108" s="110">
        <v>0</v>
      </c>
      <c r="I108" s="110">
        <f t="shared" si="27"/>
        <v>0</v>
      </c>
    </row>
    <row r="109" spans="1:9" s="109" customFormat="1" ht="29.25" hidden="1" customHeight="1" x14ac:dyDescent="0.3">
      <c r="A109" s="103" t="s">
        <v>211</v>
      </c>
      <c r="B109" s="104"/>
      <c r="C109" s="114">
        <v>0</v>
      </c>
      <c r="D109" s="114">
        <v>0</v>
      </c>
      <c r="E109" s="110">
        <v>0</v>
      </c>
      <c r="F109" s="110">
        <v>0</v>
      </c>
      <c r="G109" s="110">
        <v>0</v>
      </c>
      <c r="H109" s="110">
        <v>0</v>
      </c>
      <c r="I109" s="110">
        <v>0</v>
      </c>
    </row>
    <row r="110" spans="1:9" s="109" customFormat="1" ht="29.25" hidden="1" customHeight="1" x14ac:dyDescent="0.3">
      <c r="A110" s="103" t="s">
        <v>212</v>
      </c>
      <c r="B110" s="104"/>
      <c r="C110" s="114">
        <v>0</v>
      </c>
      <c r="D110" s="114">
        <v>0</v>
      </c>
      <c r="E110" s="110">
        <v>0</v>
      </c>
      <c r="F110" s="110">
        <v>0</v>
      </c>
      <c r="G110" s="110">
        <v>0</v>
      </c>
      <c r="H110" s="110">
        <v>0</v>
      </c>
      <c r="I110" s="110">
        <v>0</v>
      </c>
    </row>
    <row r="111" spans="1:9" s="109" customFormat="1" ht="29.25" hidden="1" customHeight="1" x14ac:dyDescent="0.35">
      <c r="A111" s="107" t="s">
        <v>399</v>
      </c>
      <c r="B111" s="100"/>
      <c r="C111" s="242">
        <f>C112+C113+C114+C115+C116+C118</f>
        <v>0</v>
      </c>
      <c r="D111" s="242">
        <f t="shared" ref="D111:H111" si="28">D112+D113+D114+D115+D116+D118</f>
        <v>12000</v>
      </c>
      <c r="E111" s="108">
        <f t="shared" si="28"/>
        <v>0</v>
      </c>
      <c r="F111" s="108">
        <f t="shared" si="28"/>
        <v>0</v>
      </c>
      <c r="G111" s="108">
        <f t="shared" si="28"/>
        <v>0</v>
      </c>
      <c r="H111" s="108">
        <f t="shared" si="28"/>
        <v>0</v>
      </c>
      <c r="I111" s="108">
        <f>SUM(C111:H111)</f>
        <v>12000</v>
      </c>
    </row>
    <row r="112" spans="1:9" s="109" customFormat="1" ht="29.25" hidden="1" customHeight="1" x14ac:dyDescent="0.3">
      <c r="A112" s="103" t="s">
        <v>111</v>
      </c>
      <c r="B112" s="104"/>
      <c r="C112" s="114">
        <v>0</v>
      </c>
      <c r="D112" s="114">
        <v>0</v>
      </c>
      <c r="E112" s="110">
        <v>0</v>
      </c>
      <c r="F112" s="110">
        <v>0</v>
      </c>
      <c r="G112" s="110">
        <v>0</v>
      </c>
      <c r="H112" s="110">
        <v>0</v>
      </c>
      <c r="I112" s="110">
        <f t="shared" si="25"/>
        <v>0</v>
      </c>
    </row>
    <row r="113" spans="1:9" s="109" customFormat="1" ht="29.25" hidden="1" customHeight="1" x14ac:dyDescent="0.3">
      <c r="A113" s="103" t="s">
        <v>112</v>
      </c>
      <c r="B113" s="104"/>
      <c r="C113" s="114">
        <v>0</v>
      </c>
      <c r="D113" s="114">
        <v>0</v>
      </c>
      <c r="E113" s="110">
        <v>0</v>
      </c>
      <c r="F113" s="110">
        <v>0</v>
      </c>
      <c r="G113" s="110">
        <v>0</v>
      </c>
      <c r="H113" s="110">
        <v>0</v>
      </c>
      <c r="I113" s="110">
        <f t="shared" si="25"/>
        <v>0</v>
      </c>
    </row>
    <row r="114" spans="1:9" s="109" customFormat="1" ht="29.25" hidden="1" customHeight="1" x14ac:dyDescent="0.3">
      <c r="A114" s="103" t="s">
        <v>113</v>
      </c>
      <c r="B114" s="104"/>
      <c r="C114" s="114">
        <v>0</v>
      </c>
      <c r="D114" s="114">
        <v>12000</v>
      </c>
      <c r="E114" s="110">
        <v>0</v>
      </c>
      <c r="F114" s="110">
        <v>0</v>
      </c>
      <c r="G114" s="110">
        <v>0</v>
      </c>
      <c r="H114" s="110">
        <v>0</v>
      </c>
      <c r="I114" s="110">
        <f t="shared" si="25"/>
        <v>12000</v>
      </c>
    </row>
    <row r="115" spans="1:9" s="109" customFormat="1" ht="29.25" hidden="1" customHeight="1" x14ac:dyDescent="0.3">
      <c r="A115" s="103" t="s">
        <v>209</v>
      </c>
      <c r="B115" s="104"/>
      <c r="C115" s="114">
        <v>0</v>
      </c>
      <c r="D115" s="114">
        <v>0</v>
      </c>
      <c r="E115" s="110">
        <v>0</v>
      </c>
      <c r="F115" s="110">
        <v>0</v>
      </c>
      <c r="G115" s="110">
        <v>0</v>
      </c>
      <c r="H115" s="110">
        <v>0</v>
      </c>
      <c r="I115" s="110">
        <f t="shared" si="25"/>
        <v>0</v>
      </c>
    </row>
    <row r="116" spans="1:9" s="109" customFormat="1" ht="29.25" hidden="1" customHeight="1" x14ac:dyDescent="0.3">
      <c r="A116" s="103" t="s">
        <v>210</v>
      </c>
      <c r="B116" s="104"/>
      <c r="C116" s="114">
        <v>0</v>
      </c>
      <c r="D116" s="114">
        <v>0</v>
      </c>
      <c r="E116" s="110">
        <v>0</v>
      </c>
      <c r="F116" s="110">
        <v>0</v>
      </c>
      <c r="G116" s="110">
        <v>0</v>
      </c>
      <c r="H116" s="110">
        <v>0</v>
      </c>
      <c r="I116" s="110">
        <f t="shared" si="25"/>
        <v>0</v>
      </c>
    </row>
    <row r="117" spans="1:9" s="109" customFormat="1" ht="29.25" hidden="1" customHeight="1" x14ac:dyDescent="0.3">
      <c r="A117" s="103" t="s">
        <v>211</v>
      </c>
      <c r="B117" s="104"/>
      <c r="C117" s="114">
        <v>0</v>
      </c>
      <c r="D117" s="114">
        <v>0</v>
      </c>
      <c r="E117" s="110">
        <v>0</v>
      </c>
      <c r="F117" s="110">
        <v>0</v>
      </c>
      <c r="G117" s="110">
        <v>0</v>
      </c>
      <c r="H117" s="110">
        <v>0</v>
      </c>
      <c r="I117" s="110">
        <v>0</v>
      </c>
    </row>
    <row r="118" spans="1:9" s="109" customFormat="1" ht="29.25" hidden="1" customHeight="1" x14ac:dyDescent="0.3">
      <c r="A118" s="103" t="s">
        <v>212</v>
      </c>
      <c r="B118" s="104"/>
      <c r="C118" s="114">
        <v>0</v>
      </c>
      <c r="D118" s="114">
        <v>0</v>
      </c>
      <c r="E118" s="110">
        <v>0</v>
      </c>
      <c r="F118" s="110">
        <v>0</v>
      </c>
      <c r="G118" s="110">
        <v>0</v>
      </c>
      <c r="H118" s="110">
        <v>0</v>
      </c>
      <c r="I118" s="110">
        <v>0</v>
      </c>
    </row>
    <row r="119" spans="1:9" s="109" customFormat="1" ht="29.25" hidden="1" customHeight="1" x14ac:dyDescent="0.35">
      <c r="A119" s="107" t="s">
        <v>400</v>
      </c>
      <c r="B119" s="100"/>
      <c r="C119" s="242">
        <f>C120+C121+C122+C123+C124+C126</f>
        <v>0</v>
      </c>
      <c r="D119" s="242">
        <f t="shared" ref="D119:H119" si="29">D120+D121+D122+D123+D124+D126</f>
        <v>15000</v>
      </c>
      <c r="E119" s="108">
        <f t="shared" si="29"/>
        <v>0</v>
      </c>
      <c r="F119" s="108">
        <f t="shared" si="29"/>
        <v>0</v>
      </c>
      <c r="G119" s="108">
        <f t="shared" si="29"/>
        <v>0</v>
      </c>
      <c r="H119" s="108">
        <f t="shared" si="29"/>
        <v>0</v>
      </c>
      <c r="I119" s="108">
        <f>SUM(C119:H119)</f>
        <v>15000</v>
      </c>
    </row>
    <row r="120" spans="1:9" s="109" customFormat="1" ht="29.25" hidden="1" customHeight="1" x14ac:dyDescent="0.3">
      <c r="A120" s="103" t="s">
        <v>111</v>
      </c>
      <c r="B120" s="104"/>
      <c r="C120" s="114">
        <v>0</v>
      </c>
      <c r="D120" s="114">
        <v>0</v>
      </c>
      <c r="E120" s="110">
        <v>0</v>
      </c>
      <c r="F120" s="110">
        <v>0</v>
      </c>
      <c r="G120" s="110">
        <v>0</v>
      </c>
      <c r="H120" s="110">
        <v>0</v>
      </c>
      <c r="I120" s="110">
        <f t="shared" ref="I120:I124" si="30">SUM(C120:H120)</f>
        <v>0</v>
      </c>
    </row>
    <row r="121" spans="1:9" s="109" customFormat="1" ht="29.25" hidden="1" customHeight="1" x14ac:dyDescent="0.3">
      <c r="A121" s="103" t="s">
        <v>112</v>
      </c>
      <c r="B121" s="104"/>
      <c r="C121" s="114">
        <v>0</v>
      </c>
      <c r="D121" s="114">
        <v>0</v>
      </c>
      <c r="E121" s="110">
        <v>0</v>
      </c>
      <c r="F121" s="110">
        <v>0</v>
      </c>
      <c r="G121" s="110">
        <v>0</v>
      </c>
      <c r="H121" s="110">
        <v>0</v>
      </c>
      <c r="I121" s="110">
        <f t="shared" si="30"/>
        <v>0</v>
      </c>
    </row>
    <row r="122" spans="1:9" s="109" customFormat="1" ht="29.25" hidden="1" customHeight="1" x14ac:dyDescent="0.3">
      <c r="A122" s="103" t="s">
        <v>113</v>
      </c>
      <c r="B122" s="104"/>
      <c r="C122" s="114">
        <v>0</v>
      </c>
      <c r="D122" s="114">
        <v>15000</v>
      </c>
      <c r="E122" s="110">
        <v>0</v>
      </c>
      <c r="F122" s="110">
        <v>0</v>
      </c>
      <c r="G122" s="110">
        <v>0</v>
      </c>
      <c r="H122" s="110">
        <v>0</v>
      </c>
      <c r="I122" s="110">
        <f t="shared" si="30"/>
        <v>15000</v>
      </c>
    </row>
    <row r="123" spans="1:9" s="109" customFormat="1" ht="29.25" hidden="1" customHeight="1" x14ac:dyDescent="0.3">
      <c r="A123" s="103" t="s">
        <v>209</v>
      </c>
      <c r="B123" s="104"/>
      <c r="C123" s="114">
        <v>0</v>
      </c>
      <c r="D123" s="114">
        <v>0</v>
      </c>
      <c r="E123" s="110">
        <v>0</v>
      </c>
      <c r="F123" s="110">
        <v>0</v>
      </c>
      <c r="G123" s="110">
        <v>0</v>
      </c>
      <c r="H123" s="110">
        <v>0</v>
      </c>
      <c r="I123" s="110">
        <f t="shared" si="30"/>
        <v>0</v>
      </c>
    </row>
    <row r="124" spans="1:9" s="109" customFormat="1" ht="29.25" hidden="1" customHeight="1" x14ac:dyDescent="0.3">
      <c r="A124" s="103" t="s">
        <v>210</v>
      </c>
      <c r="B124" s="104"/>
      <c r="C124" s="114">
        <v>0</v>
      </c>
      <c r="D124" s="114">
        <v>0</v>
      </c>
      <c r="E124" s="110">
        <v>0</v>
      </c>
      <c r="F124" s="110">
        <v>0</v>
      </c>
      <c r="G124" s="110">
        <v>0</v>
      </c>
      <c r="H124" s="110">
        <v>0</v>
      </c>
      <c r="I124" s="110">
        <f t="shared" si="30"/>
        <v>0</v>
      </c>
    </row>
    <row r="125" spans="1:9" s="109" customFormat="1" ht="29.25" hidden="1" customHeight="1" x14ac:dyDescent="0.3">
      <c r="A125" s="103" t="s">
        <v>211</v>
      </c>
      <c r="B125" s="104"/>
      <c r="C125" s="114">
        <v>0</v>
      </c>
      <c r="D125" s="114">
        <v>0</v>
      </c>
      <c r="E125" s="110">
        <v>0</v>
      </c>
      <c r="F125" s="110">
        <v>0</v>
      </c>
      <c r="G125" s="110">
        <v>0</v>
      </c>
      <c r="H125" s="110">
        <v>0</v>
      </c>
      <c r="I125" s="110">
        <v>0</v>
      </c>
    </row>
    <row r="126" spans="1:9" s="109" customFormat="1" ht="29.25" hidden="1" customHeight="1" x14ac:dyDescent="0.3">
      <c r="A126" s="103" t="s">
        <v>212</v>
      </c>
      <c r="B126" s="104"/>
      <c r="C126" s="114">
        <v>0</v>
      </c>
      <c r="D126" s="114">
        <v>0</v>
      </c>
      <c r="E126" s="110">
        <v>0</v>
      </c>
      <c r="F126" s="110">
        <v>0</v>
      </c>
      <c r="G126" s="110">
        <v>0</v>
      </c>
      <c r="H126" s="110">
        <v>0</v>
      </c>
      <c r="I126" s="110">
        <v>0</v>
      </c>
    </row>
    <row r="127" spans="1:9" s="109" customFormat="1" ht="29.25" hidden="1" customHeight="1" x14ac:dyDescent="0.35">
      <c r="A127" s="107" t="s">
        <v>343</v>
      </c>
      <c r="B127" s="100"/>
      <c r="C127" s="242">
        <f>C128+C129+C130+C131+C132+C134</f>
        <v>30889.150270000002</v>
      </c>
      <c r="D127" s="242">
        <f t="shared" ref="D127:H127" si="31">D128+D129+D130+D131+D132+D134</f>
        <v>0</v>
      </c>
      <c r="E127" s="108">
        <f t="shared" si="31"/>
        <v>0</v>
      </c>
      <c r="F127" s="108">
        <f t="shared" si="31"/>
        <v>0</v>
      </c>
      <c r="G127" s="108">
        <f t="shared" si="31"/>
        <v>0</v>
      </c>
      <c r="H127" s="108">
        <f t="shared" si="31"/>
        <v>0</v>
      </c>
      <c r="I127" s="108">
        <f>SUM(C127:H127)</f>
        <v>30889.150270000002</v>
      </c>
    </row>
    <row r="128" spans="1:9" s="109" customFormat="1" ht="29.25" hidden="1" customHeight="1" x14ac:dyDescent="0.3">
      <c r="A128" s="103" t="s">
        <v>111</v>
      </c>
      <c r="B128" s="104"/>
      <c r="C128" s="114">
        <v>0</v>
      </c>
      <c r="D128" s="114">
        <v>0</v>
      </c>
      <c r="E128" s="110">
        <v>0</v>
      </c>
      <c r="F128" s="110">
        <v>0</v>
      </c>
      <c r="G128" s="110">
        <v>0</v>
      </c>
      <c r="H128" s="110">
        <v>0</v>
      </c>
      <c r="I128" s="110">
        <f t="shared" ref="I128:I132" si="32">SUM(C128:H128)</f>
        <v>0</v>
      </c>
    </row>
    <row r="129" spans="1:10" s="109" customFormat="1" ht="29.25" hidden="1" customHeight="1" x14ac:dyDescent="0.3">
      <c r="A129" s="103" t="s">
        <v>112</v>
      </c>
      <c r="B129" s="104"/>
      <c r="C129" s="114">
        <v>0</v>
      </c>
      <c r="D129" s="114">
        <v>0</v>
      </c>
      <c r="E129" s="110">
        <v>0</v>
      </c>
      <c r="F129" s="110">
        <v>0</v>
      </c>
      <c r="G129" s="110">
        <v>0</v>
      </c>
      <c r="H129" s="110">
        <v>0</v>
      </c>
      <c r="I129" s="110">
        <f t="shared" si="32"/>
        <v>0</v>
      </c>
    </row>
    <row r="130" spans="1:10" s="109" customFormat="1" ht="29.25" hidden="1" customHeight="1" x14ac:dyDescent="0.3">
      <c r="A130" s="103" t="s">
        <v>113</v>
      </c>
      <c r="B130" s="104"/>
      <c r="C130" s="114">
        <f>31142.30587-253.1556</f>
        <v>30889.150270000002</v>
      </c>
      <c r="D130" s="114">
        <v>0</v>
      </c>
      <c r="E130" s="110">
        <v>0</v>
      </c>
      <c r="F130" s="110">
        <v>0</v>
      </c>
      <c r="G130" s="110">
        <v>0</v>
      </c>
      <c r="H130" s="110">
        <v>0</v>
      </c>
      <c r="I130" s="110">
        <f>SUM(C130:H130)</f>
        <v>30889.150270000002</v>
      </c>
    </row>
    <row r="131" spans="1:10" s="109" customFormat="1" ht="29.25" hidden="1" customHeight="1" x14ac:dyDescent="0.3">
      <c r="A131" s="103" t="s">
        <v>209</v>
      </c>
      <c r="B131" s="104"/>
      <c r="C131" s="114">
        <v>0</v>
      </c>
      <c r="D131" s="114">
        <v>0</v>
      </c>
      <c r="E131" s="110">
        <v>0</v>
      </c>
      <c r="F131" s="110">
        <v>0</v>
      </c>
      <c r="G131" s="110">
        <v>0</v>
      </c>
      <c r="H131" s="110">
        <v>0</v>
      </c>
      <c r="I131" s="110">
        <f t="shared" si="32"/>
        <v>0</v>
      </c>
    </row>
    <row r="132" spans="1:10" s="109" customFormat="1" ht="29.25" hidden="1" customHeight="1" x14ac:dyDescent="0.3">
      <c r="A132" s="103" t="s">
        <v>210</v>
      </c>
      <c r="B132" s="104"/>
      <c r="C132" s="114">
        <v>0</v>
      </c>
      <c r="D132" s="114">
        <v>0</v>
      </c>
      <c r="E132" s="110">
        <v>0</v>
      </c>
      <c r="F132" s="110">
        <v>0</v>
      </c>
      <c r="G132" s="110">
        <v>0</v>
      </c>
      <c r="H132" s="110">
        <v>0</v>
      </c>
      <c r="I132" s="110">
        <f t="shared" si="32"/>
        <v>0</v>
      </c>
    </row>
    <row r="133" spans="1:10" s="109" customFormat="1" ht="29.25" hidden="1" customHeight="1" x14ac:dyDescent="0.3">
      <c r="A133" s="103" t="s">
        <v>211</v>
      </c>
      <c r="B133" s="104"/>
      <c r="C133" s="114">
        <v>0</v>
      </c>
      <c r="D133" s="114">
        <v>0</v>
      </c>
      <c r="E133" s="110">
        <v>0</v>
      </c>
      <c r="F133" s="110">
        <v>0</v>
      </c>
      <c r="G133" s="110">
        <v>0</v>
      </c>
      <c r="H133" s="110">
        <v>0</v>
      </c>
      <c r="I133" s="110">
        <v>0</v>
      </c>
    </row>
    <row r="134" spans="1:10" s="109" customFormat="1" ht="29.25" hidden="1" customHeight="1" x14ac:dyDescent="0.3">
      <c r="A134" s="103" t="s">
        <v>212</v>
      </c>
      <c r="B134" s="104"/>
      <c r="C134" s="114">
        <v>0</v>
      </c>
      <c r="D134" s="114">
        <v>0</v>
      </c>
      <c r="E134" s="110">
        <v>0</v>
      </c>
      <c r="F134" s="110">
        <v>0</v>
      </c>
      <c r="G134" s="110">
        <v>0</v>
      </c>
      <c r="H134" s="110">
        <v>0</v>
      </c>
      <c r="I134" s="110">
        <f>SUM(C134:H134)</f>
        <v>0</v>
      </c>
    </row>
    <row r="135" spans="1:10" s="109" customFormat="1" ht="29.25" hidden="1" customHeight="1" x14ac:dyDescent="0.35">
      <c r="A135" s="107" t="s">
        <v>394</v>
      </c>
      <c r="B135" s="100"/>
      <c r="C135" s="242">
        <f>C136+C137+C138+C139+C140+C142</f>
        <v>678.89155000000005</v>
      </c>
      <c r="D135" s="242">
        <f t="shared" ref="D135:H135" si="33">D136+D137+D138+D139+D140+D142</f>
        <v>0</v>
      </c>
      <c r="E135" s="108">
        <f t="shared" si="33"/>
        <v>0</v>
      </c>
      <c r="F135" s="108">
        <f t="shared" si="33"/>
        <v>0</v>
      </c>
      <c r="G135" s="108">
        <f t="shared" si="33"/>
        <v>0</v>
      </c>
      <c r="H135" s="108">
        <f t="shared" si="33"/>
        <v>0</v>
      </c>
      <c r="I135" s="108">
        <f>SUM(C135:H135)</f>
        <v>678.89155000000005</v>
      </c>
    </row>
    <row r="136" spans="1:10" s="109" customFormat="1" ht="29.25" hidden="1" customHeight="1" x14ac:dyDescent="0.3">
      <c r="A136" s="103" t="s">
        <v>111</v>
      </c>
      <c r="B136" s="104"/>
      <c r="C136" s="114">
        <v>0</v>
      </c>
      <c r="D136" s="114">
        <v>0</v>
      </c>
      <c r="E136" s="110">
        <v>0</v>
      </c>
      <c r="F136" s="110">
        <v>0</v>
      </c>
      <c r="G136" s="110">
        <v>0</v>
      </c>
      <c r="H136" s="110">
        <v>0</v>
      </c>
      <c r="I136" s="110">
        <f t="shared" ref="I136:I140" si="34">SUM(C136:H136)</f>
        <v>0</v>
      </c>
    </row>
    <row r="137" spans="1:10" s="109" customFormat="1" ht="29.25" hidden="1" customHeight="1" x14ac:dyDescent="0.3">
      <c r="A137" s="103" t="s">
        <v>112</v>
      </c>
      <c r="B137" s="104"/>
      <c r="C137" s="114">
        <v>0</v>
      </c>
      <c r="D137" s="114">
        <v>0</v>
      </c>
      <c r="E137" s="110">
        <v>0</v>
      </c>
      <c r="F137" s="110">
        <v>0</v>
      </c>
      <c r="G137" s="110">
        <v>0</v>
      </c>
      <c r="H137" s="110">
        <v>0</v>
      </c>
      <c r="I137" s="110">
        <f t="shared" si="34"/>
        <v>0</v>
      </c>
    </row>
    <row r="138" spans="1:10" s="109" customFormat="1" ht="29.25" hidden="1" customHeight="1" x14ac:dyDescent="0.3">
      <c r="A138" s="103" t="s">
        <v>113</v>
      </c>
      <c r="B138" s="104"/>
      <c r="C138" s="114">
        <v>678.89155000000005</v>
      </c>
      <c r="D138" s="114">
        <v>0</v>
      </c>
      <c r="E138" s="110">
        <v>0</v>
      </c>
      <c r="F138" s="110">
        <v>0</v>
      </c>
      <c r="G138" s="110">
        <v>0</v>
      </c>
      <c r="H138" s="110">
        <v>0</v>
      </c>
      <c r="I138" s="110">
        <f>SUM(C138:H138)</f>
        <v>678.89155000000005</v>
      </c>
    </row>
    <row r="139" spans="1:10" s="109" customFormat="1" ht="29.25" hidden="1" customHeight="1" x14ac:dyDescent="0.3">
      <c r="A139" s="103" t="s">
        <v>209</v>
      </c>
      <c r="B139" s="104"/>
      <c r="C139" s="114">
        <v>0</v>
      </c>
      <c r="D139" s="114">
        <v>0</v>
      </c>
      <c r="E139" s="110">
        <v>0</v>
      </c>
      <c r="F139" s="110">
        <v>0</v>
      </c>
      <c r="G139" s="110">
        <v>0</v>
      </c>
      <c r="H139" s="110">
        <v>0</v>
      </c>
      <c r="I139" s="110">
        <f t="shared" si="34"/>
        <v>0</v>
      </c>
    </row>
    <row r="140" spans="1:10" s="109" customFormat="1" ht="29.25" hidden="1" customHeight="1" x14ac:dyDescent="0.3">
      <c r="A140" s="103" t="s">
        <v>210</v>
      </c>
      <c r="B140" s="104"/>
      <c r="C140" s="114">
        <v>0</v>
      </c>
      <c r="D140" s="114">
        <v>0</v>
      </c>
      <c r="E140" s="110">
        <v>0</v>
      </c>
      <c r="F140" s="110">
        <v>0</v>
      </c>
      <c r="G140" s="110">
        <v>0</v>
      </c>
      <c r="H140" s="110">
        <v>0</v>
      </c>
      <c r="I140" s="110">
        <f t="shared" si="34"/>
        <v>0</v>
      </c>
    </row>
    <row r="141" spans="1:10" s="109" customFormat="1" ht="29.25" hidden="1" customHeight="1" x14ac:dyDescent="0.3">
      <c r="A141" s="103" t="s">
        <v>211</v>
      </c>
      <c r="B141" s="104"/>
      <c r="C141" s="114">
        <v>0</v>
      </c>
      <c r="D141" s="114">
        <v>0</v>
      </c>
      <c r="E141" s="110">
        <v>0</v>
      </c>
      <c r="F141" s="110">
        <v>0</v>
      </c>
      <c r="G141" s="110">
        <v>0</v>
      </c>
      <c r="H141" s="110">
        <v>0</v>
      </c>
      <c r="I141" s="110">
        <v>0</v>
      </c>
    </row>
    <row r="142" spans="1:10" s="109" customFormat="1" ht="29.25" hidden="1" customHeight="1" x14ac:dyDescent="0.3">
      <c r="A142" s="103" t="s">
        <v>212</v>
      </c>
      <c r="B142" s="104"/>
      <c r="C142" s="114">
        <v>0</v>
      </c>
      <c r="D142" s="114">
        <v>0</v>
      </c>
      <c r="E142" s="110">
        <v>0</v>
      </c>
      <c r="F142" s="110">
        <v>0</v>
      </c>
      <c r="G142" s="110">
        <v>0</v>
      </c>
      <c r="H142" s="110">
        <v>0</v>
      </c>
      <c r="I142" s="110">
        <f>SUM(C142:H142)</f>
        <v>0</v>
      </c>
    </row>
    <row r="143" spans="1:10" ht="29.25" customHeight="1" x14ac:dyDescent="0.3">
      <c r="A143" s="94" t="s">
        <v>356</v>
      </c>
      <c r="B143" s="172" t="s">
        <v>95</v>
      </c>
      <c r="C143" s="242">
        <f>C144+C145+C146+C147+C148+C150</f>
        <v>139592.62096</v>
      </c>
      <c r="D143" s="242">
        <f t="shared" ref="D143:H143" si="35">D144+D145+D146+D147+D148+D150</f>
        <v>61350.5</v>
      </c>
      <c r="E143" s="95">
        <f t="shared" si="35"/>
        <v>53575.75</v>
      </c>
      <c r="F143" s="95">
        <f t="shared" si="35"/>
        <v>10715.15</v>
      </c>
      <c r="G143" s="95">
        <f t="shared" si="35"/>
        <v>10715.5</v>
      </c>
      <c r="H143" s="95">
        <f t="shared" si="35"/>
        <v>10715.5</v>
      </c>
      <c r="I143" s="95">
        <f>SUM(C143:H143)</f>
        <v>286665.02095999999</v>
      </c>
      <c r="J143" s="96">
        <f>139592.62096-C143</f>
        <v>0</v>
      </c>
    </row>
    <row r="144" spans="1:10" x14ac:dyDescent="0.3">
      <c r="A144" s="97" t="s">
        <v>111</v>
      </c>
      <c r="B144" s="173"/>
      <c r="C144" s="114">
        <v>0</v>
      </c>
      <c r="D144" s="114">
        <v>0</v>
      </c>
      <c r="E144" s="98">
        <v>0</v>
      </c>
      <c r="F144" s="98">
        <v>0</v>
      </c>
      <c r="G144" s="98">
        <v>0</v>
      </c>
      <c r="H144" s="98">
        <v>0</v>
      </c>
      <c r="I144" s="95">
        <f t="shared" ref="I144:I150" si="36">SUM(C144:H144)</f>
        <v>0</v>
      </c>
    </row>
    <row r="145" spans="1:11" x14ac:dyDescent="0.3">
      <c r="A145" s="97" t="s">
        <v>112</v>
      </c>
      <c r="B145" s="173"/>
      <c r="C145" s="114">
        <v>45180.5</v>
      </c>
      <c r="D145" s="114">
        <v>44070.5</v>
      </c>
      <c r="E145" s="98">
        <v>42860.6</v>
      </c>
      <c r="F145" s="98">
        <v>0</v>
      </c>
      <c r="G145" s="98">
        <v>0</v>
      </c>
      <c r="H145" s="98">
        <v>0</v>
      </c>
      <c r="I145" s="98">
        <f t="shared" si="36"/>
        <v>132111.6</v>
      </c>
    </row>
    <row r="146" spans="1:11" x14ac:dyDescent="0.3">
      <c r="A146" s="97" t="s">
        <v>113</v>
      </c>
      <c r="B146" s="173"/>
      <c r="C146" s="114">
        <f>16743.35+11295.125+66373.64596</f>
        <v>94412.12096</v>
      </c>
      <c r="D146" s="114">
        <f>6262.375+11017.625</f>
        <v>17280</v>
      </c>
      <c r="E146" s="98">
        <f>10715.15</f>
        <v>10715.15</v>
      </c>
      <c r="F146" s="98">
        <v>10715.15</v>
      </c>
      <c r="G146" s="98">
        <v>10715.5</v>
      </c>
      <c r="H146" s="98">
        <v>10715.5</v>
      </c>
      <c r="I146" s="98">
        <f t="shared" si="36"/>
        <v>154553.42095999999</v>
      </c>
      <c r="K146" s="96"/>
    </row>
    <row r="147" spans="1:11" x14ac:dyDescent="0.3">
      <c r="A147" s="97" t="s">
        <v>209</v>
      </c>
      <c r="B147" s="173"/>
      <c r="C147" s="114">
        <v>0</v>
      </c>
      <c r="D147" s="114">
        <v>0</v>
      </c>
      <c r="E147" s="98">
        <v>0</v>
      </c>
      <c r="F147" s="98">
        <v>0</v>
      </c>
      <c r="G147" s="98">
        <v>0</v>
      </c>
      <c r="H147" s="98">
        <v>0</v>
      </c>
      <c r="I147" s="95">
        <f t="shared" si="36"/>
        <v>0</v>
      </c>
      <c r="K147" s="96"/>
    </row>
    <row r="148" spans="1:11" x14ac:dyDescent="0.3">
      <c r="A148" s="97" t="s">
        <v>210</v>
      </c>
      <c r="B148" s="173"/>
      <c r="C148" s="114">
        <v>0</v>
      </c>
      <c r="D148" s="114">
        <v>0</v>
      </c>
      <c r="E148" s="98">
        <v>0</v>
      </c>
      <c r="F148" s="98">
        <v>0</v>
      </c>
      <c r="G148" s="98">
        <v>0</v>
      </c>
      <c r="H148" s="98">
        <v>0</v>
      </c>
      <c r="I148" s="95">
        <f t="shared" si="36"/>
        <v>0</v>
      </c>
    </row>
    <row r="149" spans="1:11" x14ac:dyDescent="0.3">
      <c r="A149" s="97" t="s">
        <v>211</v>
      </c>
      <c r="B149" s="173"/>
      <c r="C149" s="114">
        <v>0</v>
      </c>
      <c r="D149" s="114">
        <v>0</v>
      </c>
      <c r="E149" s="98">
        <v>0</v>
      </c>
      <c r="F149" s="98">
        <v>0</v>
      </c>
      <c r="G149" s="98">
        <v>0</v>
      </c>
      <c r="H149" s="98">
        <v>0</v>
      </c>
      <c r="I149" s="95">
        <f t="shared" si="36"/>
        <v>0</v>
      </c>
    </row>
    <row r="150" spans="1:11" x14ac:dyDescent="0.3">
      <c r="A150" s="97" t="s">
        <v>212</v>
      </c>
      <c r="B150" s="174"/>
      <c r="C150" s="114">
        <v>0</v>
      </c>
      <c r="D150" s="114">
        <v>0</v>
      </c>
      <c r="E150" s="98">
        <v>0</v>
      </c>
      <c r="F150" s="98">
        <v>0</v>
      </c>
      <c r="G150" s="98">
        <v>0</v>
      </c>
      <c r="H150" s="98">
        <v>0</v>
      </c>
      <c r="I150" s="95">
        <f t="shared" si="36"/>
        <v>0</v>
      </c>
    </row>
    <row r="151" spans="1:11" ht="58.5" x14ac:dyDescent="0.3">
      <c r="A151" s="94" t="s">
        <v>357</v>
      </c>
      <c r="B151" s="172" t="s">
        <v>95</v>
      </c>
      <c r="C151" s="242">
        <f>C152+C153+C154+C155+C156+C158</f>
        <v>102383.43009000001</v>
      </c>
      <c r="D151" s="242">
        <f t="shared" ref="D151:H151" si="37">D152+D153+D154+D155+D156+D158</f>
        <v>38947.769999999997</v>
      </c>
      <c r="E151" s="95">
        <f>E152+E153+E154+E155+E156+E158</f>
        <v>30168.46</v>
      </c>
      <c r="F151" s="95">
        <f t="shared" si="37"/>
        <v>11136.69</v>
      </c>
      <c r="G151" s="95">
        <f t="shared" si="37"/>
        <v>11136.69</v>
      </c>
      <c r="H151" s="95">
        <f t="shared" si="37"/>
        <v>11136.69</v>
      </c>
      <c r="I151" s="95">
        <f>SUM(C151:H151)</f>
        <v>204909.73009</v>
      </c>
      <c r="J151" s="96">
        <f>102383.43009-C151</f>
        <v>0</v>
      </c>
    </row>
    <row r="152" spans="1:11" x14ac:dyDescent="0.3">
      <c r="A152" s="97" t="s">
        <v>111</v>
      </c>
      <c r="B152" s="173"/>
      <c r="C152" s="98">
        <v>0</v>
      </c>
      <c r="D152" s="98">
        <v>0</v>
      </c>
      <c r="E152" s="98">
        <v>0</v>
      </c>
      <c r="F152" s="98">
        <v>0</v>
      </c>
      <c r="G152" s="98">
        <v>0</v>
      </c>
      <c r="H152" s="98">
        <v>0</v>
      </c>
      <c r="I152" s="95">
        <f t="shared" ref="I152:I158" si="38">SUM(C152:H152)</f>
        <v>0</v>
      </c>
    </row>
    <row r="153" spans="1:11" x14ac:dyDescent="0.3">
      <c r="A153" s="97" t="s">
        <v>112</v>
      </c>
      <c r="B153" s="173"/>
      <c r="C153" s="98">
        <f>14260.2+37596.9</f>
        <v>51857.100000000006</v>
      </c>
      <c r="D153" s="98">
        <v>15543.6</v>
      </c>
      <c r="E153" s="98">
        <v>16942.5</v>
      </c>
      <c r="F153" s="98">
        <v>0</v>
      </c>
      <c r="G153" s="98">
        <v>0</v>
      </c>
      <c r="H153" s="98">
        <v>0</v>
      </c>
      <c r="I153" s="98">
        <f>SUM(C153:H153)</f>
        <v>84343.200000000012</v>
      </c>
    </row>
    <row r="154" spans="1:11" x14ac:dyDescent="0.3">
      <c r="A154" s="97" t="s">
        <v>113</v>
      </c>
      <c r="B154" s="173"/>
      <c r="C154" s="98">
        <f>72965.54413-22439.21404</f>
        <v>50526.330089999996</v>
      </c>
      <c r="D154" s="98">
        <f>16742.57+6661.6</f>
        <v>23404.17</v>
      </c>
      <c r="E154" s="98">
        <f>5964.76+7261.2</f>
        <v>13225.96</v>
      </c>
      <c r="F154" s="98">
        <v>11136.69</v>
      </c>
      <c r="G154" s="98">
        <v>11136.69</v>
      </c>
      <c r="H154" s="98">
        <v>11136.69</v>
      </c>
      <c r="I154" s="98">
        <f>SUM(C154:H154)</f>
        <v>120566.53008999999</v>
      </c>
    </row>
    <row r="155" spans="1:11" x14ac:dyDescent="0.3">
      <c r="A155" s="97" t="s">
        <v>209</v>
      </c>
      <c r="B155" s="173"/>
      <c r="C155" s="98">
        <v>0</v>
      </c>
      <c r="D155" s="98">
        <v>0</v>
      </c>
      <c r="E155" s="98">
        <v>0</v>
      </c>
      <c r="F155" s="98">
        <v>0</v>
      </c>
      <c r="G155" s="98">
        <v>0</v>
      </c>
      <c r="H155" s="98">
        <v>0</v>
      </c>
      <c r="I155" s="95">
        <f t="shared" si="38"/>
        <v>0</v>
      </c>
    </row>
    <row r="156" spans="1:11" x14ac:dyDescent="0.3">
      <c r="A156" s="97" t="s">
        <v>210</v>
      </c>
      <c r="B156" s="173"/>
      <c r="C156" s="98">
        <v>0</v>
      </c>
      <c r="D156" s="98">
        <v>0</v>
      </c>
      <c r="E156" s="98">
        <v>0</v>
      </c>
      <c r="F156" s="98">
        <v>0</v>
      </c>
      <c r="G156" s="98">
        <v>0</v>
      </c>
      <c r="H156" s="98">
        <v>0</v>
      </c>
      <c r="I156" s="95">
        <f t="shared" si="38"/>
        <v>0</v>
      </c>
    </row>
    <row r="157" spans="1:11" x14ac:dyDescent="0.3">
      <c r="A157" s="97" t="s">
        <v>211</v>
      </c>
      <c r="B157" s="173"/>
      <c r="C157" s="98">
        <v>0</v>
      </c>
      <c r="D157" s="98">
        <v>0</v>
      </c>
      <c r="E157" s="98">
        <v>0</v>
      </c>
      <c r="F157" s="98">
        <v>0</v>
      </c>
      <c r="G157" s="98">
        <v>0</v>
      </c>
      <c r="H157" s="98">
        <v>0</v>
      </c>
      <c r="I157" s="95">
        <f t="shared" si="38"/>
        <v>0</v>
      </c>
    </row>
    <row r="158" spans="1:11" x14ac:dyDescent="0.3">
      <c r="A158" s="97" t="s">
        <v>212</v>
      </c>
      <c r="B158" s="174"/>
      <c r="C158" s="98">
        <v>0</v>
      </c>
      <c r="D158" s="98">
        <v>0</v>
      </c>
      <c r="E158" s="98">
        <v>0</v>
      </c>
      <c r="F158" s="98">
        <v>0</v>
      </c>
      <c r="G158" s="98">
        <v>0</v>
      </c>
      <c r="H158" s="98">
        <v>0</v>
      </c>
      <c r="I158" s="95">
        <f t="shared" si="38"/>
        <v>0</v>
      </c>
    </row>
    <row r="159" spans="1:11" ht="39" x14ac:dyDescent="0.3">
      <c r="A159" s="94" t="s">
        <v>45</v>
      </c>
      <c r="B159" s="172" t="s">
        <v>95</v>
      </c>
      <c r="C159" s="95">
        <f>C167</f>
        <v>0</v>
      </c>
      <c r="D159" s="95">
        <f t="shared" ref="D159:H159" si="39">D167</f>
        <v>0</v>
      </c>
      <c r="E159" s="95">
        <f t="shared" si="39"/>
        <v>0</v>
      </c>
      <c r="F159" s="95">
        <f t="shared" si="39"/>
        <v>0</v>
      </c>
      <c r="G159" s="95">
        <f t="shared" si="39"/>
        <v>0</v>
      </c>
      <c r="H159" s="95">
        <f t="shared" si="39"/>
        <v>0</v>
      </c>
      <c r="I159" s="95">
        <f>SUM(C159:H159)</f>
        <v>0</v>
      </c>
    </row>
    <row r="160" spans="1:11" x14ac:dyDescent="0.3">
      <c r="A160" s="97" t="s">
        <v>111</v>
      </c>
      <c r="B160" s="173"/>
      <c r="C160" s="98">
        <f t="shared" ref="C160:H160" si="40">C168</f>
        <v>0</v>
      </c>
      <c r="D160" s="98">
        <f t="shared" si="40"/>
        <v>0</v>
      </c>
      <c r="E160" s="98">
        <f t="shared" si="40"/>
        <v>0</v>
      </c>
      <c r="F160" s="98">
        <f t="shared" si="40"/>
        <v>0</v>
      </c>
      <c r="G160" s="98">
        <f t="shared" si="40"/>
        <v>0</v>
      </c>
      <c r="H160" s="98">
        <f t="shared" si="40"/>
        <v>0</v>
      </c>
      <c r="I160" s="95">
        <f t="shared" ref="I160:I166" si="41">SUM(C160:H160)</f>
        <v>0</v>
      </c>
    </row>
    <row r="161" spans="1:9" x14ac:dyDescent="0.3">
      <c r="A161" s="97" t="s">
        <v>112</v>
      </c>
      <c r="B161" s="173"/>
      <c r="C161" s="98">
        <f t="shared" ref="C161:H161" si="42">C169</f>
        <v>0</v>
      </c>
      <c r="D161" s="98">
        <f t="shared" si="42"/>
        <v>0</v>
      </c>
      <c r="E161" s="98">
        <f t="shared" si="42"/>
        <v>0</v>
      </c>
      <c r="F161" s="98">
        <f t="shared" si="42"/>
        <v>0</v>
      </c>
      <c r="G161" s="98">
        <f t="shared" si="42"/>
        <v>0</v>
      </c>
      <c r="H161" s="98">
        <f t="shared" si="42"/>
        <v>0</v>
      </c>
      <c r="I161" s="95">
        <f t="shared" si="41"/>
        <v>0</v>
      </c>
    </row>
    <row r="162" spans="1:9" x14ac:dyDescent="0.3">
      <c r="A162" s="97" t="s">
        <v>113</v>
      </c>
      <c r="B162" s="173"/>
      <c r="C162" s="98">
        <f t="shared" ref="C162:H162" si="43">C170</f>
        <v>0</v>
      </c>
      <c r="D162" s="98">
        <f t="shared" si="43"/>
        <v>0</v>
      </c>
      <c r="E162" s="98">
        <f t="shared" si="43"/>
        <v>0</v>
      </c>
      <c r="F162" s="98">
        <f t="shared" si="43"/>
        <v>0</v>
      </c>
      <c r="G162" s="98">
        <f t="shared" si="43"/>
        <v>0</v>
      </c>
      <c r="H162" s="98">
        <f t="shared" si="43"/>
        <v>0</v>
      </c>
      <c r="I162" s="95">
        <f t="shared" si="41"/>
        <v>0</v>
      </c>
    </row>
    <row r="163" spans="1:9" x14ac:dyDescent="0.3">
      <c r="A163" s="97" t="s">
        <v>209</v>
      </c>
      <c r="B163" s="173"/>
      <c r="C163" s="98">
        <f t="shared" ref="C163:H163" si="44">C171</f>
        <v>0</v>
      </c>
      <c r="D163" s="98">
        <f t="shared" si="44"/>
        <v>0</v>
      </c>
      <c r="E163" s="98">
        <f t="shared" si="44"/>
        <v>0</v>
      </c>
      <c r="F163" s="98">
        <f t="shared" si="44"/>
        <v>0</v>
      </c>
      <c r="G163" s="98">
        <f t="shared" si="44"/>
        <v>0</v>
      </c>
      <c r="H163" s="98">
        <f t="shared" si="44"/>
        <v>0</v>
      </c>
      <c r="I163" s="95">
        <f t="shared" si="41"/>
        <v>0</v>
      </c>
    </row>
    <row r="164" spans="1:9" x14ac:dyDescent="0.3">
      <c r="A164" s="97" t="s">
        <v>210</v>
      </c>
      <c r="B164" s="173"/>
      <c r="C164" s="98">
        <f t="shared" ref="C164:H164" si="45">C172</f>
        <v>0</v>
      </c>
      <c r="D164" s="98">
        <f t="shared" si="45"/>
        <v>0</v>
      </c>
      <c r="E164" s="98">
        <f t="shared" si="45"/>
        <v>0</v>
      </c>
      <c r="F164" s="98">
        <f t="shared" si="45"/>
        <v>0</v>
      </c>
      <c r="G164" s="98">
        <f t="shared" si="45"/>
        <v>0</v>
      </c>
      <c r="H164" s="98">
        <f t="shared" si="45"/>
        <v>0</v>
      </c>
      <c r="I164" s="95">
        <f t="shared" si="41"/>
        <v>0</v>
      </c>
    </row>
    <row r="165" spans="1:9" x14ac:dyDescent="0.3">
      <c r="A165" s="97" t="s">
        <v>211</v>
      </c>
      <c r="B165" s="173"/>
      <c r="C165" s="98">
        <f t="shared" ref="C165:H165" si="46">C173</f>
        <v>0</v>
      </c>
      <c r="D165" s="98">
        <f t="shared" si="46"/>
        <v>0</v>
      </c>
      <c r="E165" s="98">
        <f t="shared" si="46"/>
        <v>0</v>
      </c>
      <c r="F165" s="98">
        <f t="shared" si="46"/>
        <v>0</v>
      </c>
      <c r="G165" s="98">
        <f t="shared" si="46"/>
        <v>0</v>
      </c>
      <c r="H165" s="98">
        <f t="shared" si="46"/>
        <v>0</v>
      </c>
      <c r="I165" s="95">
        <f t="shared" si="41"/>
        <v>0</v>
      </c>
    </row>
    <row r="166" spans="1:9" x14ac:dyDescent="0.3">
      <c r="A166" s="97" t="s">
        <v>212</v>
      </c>
      <c r="B166" s="174"/>
      <c r="C166" s="98">
        <f t="shared" ref="C166:H166" si="47">C174</f>
        <v>0</v>
      </c>
      <c r="D166" s="98">
        <f t="shared" si="47"/>
        <v>0</v>
      </c>
      <c r="E166" s="98">
        <f t="shared" si="47"/>
        <v>0</v>
      </c>
      <c r="F166" s="98">
        <f t="shared" si="47"/>
        <v>0</v>
      </c>
      <c r="G166" s="98">
        <f t="shared" si="47"/>
        <v>0</v>
      </c>
      <c r="H166" s="98">
        <f t="shared" si="47"/>
        <v>0</v>
      </c>
      <c r="I166" s="95">
        <f t="shared" si="41"/>
        <v>0</v>
      </c>
    </row>
    <row r="167" spans="1:9" ht="58.5" x14ac:dyDescent="0.3">
      <c r="A167" s="94" t="s">
        <v>216</v>
      </c>
      <c r="B167" s="172" t="s">
        <v>95</v>
      </c>
      <c r="C167" s="95">
        <f>C168+C169+C170+C171+C172+C174</f>
        <v>0</v>
      </c>
      <c r="D167" s="95">
        <f t="shared" ref="D167:G167" si="48">D168+D169+D170+D171+D172+D174</f>
        <v>0</v>
      </c>
      <c r="E167" s="95">
        <f t="shared" si="48"/>
        <v>0</v>
      </c>
      <c r="F167" s="95">
        <f t="shared" si="48"/>
        <v>0</v>
      </c>
      <c r="G167" s="95">
        <f t="shared" si="48"/>
        <v>0</v>
      </c>
      <c r="H167" s="95">
        <f>H168+H169+H170+H171+H172+H174</f>
        <v>0</v>
      </c>
      <c r="I167" s="95">
        <f>SUM(C167:H167)</f>
        <v>0</v>
      </c>
    </row>
    <row r="168" spans="1:9" x14ac:dyDescent="0.3">
      <c r="A168" s="97" t="s">
        <v>111</v>
      </c>
      <c r="B168" s="173"/>
      <c r="C168" s="98">
        <v>0</v>
      </c>
      <c r="D168" s="98">
        <v>0</v>
      </c>
      <c r="E168" s="98">
        <v>0</v>
      </c>
      <c r="F168" s="98">
        <v>0</v>
      </c>
      <c r="G168" s="98">
        <v>0</v>
      </c>
      <c r="H168" s="98">
        <v>0</v>
      </c>
      <c r="I168" s="95">
        <f t="shared" ref="I168:I174" si="49">SUM(C168:H168)</f>
        <v>0</v>
      </c>
    </row>
    <row r="169" spans="1:9" x14ac:dyDescent="0.3">
      <c r="A169" s="97" t="s">
        <v>112</v>
      </c>
      <c r="B169" s="173"/>
      <c r="C169" s="98">
        <v>0</v>
      </c>
      <c r="D169" s="98">
        <v>0</v>
      </c>
      <c r="E169" s="98">
        <v>0</v>
      </c>
      <c r="F169" s="98">
        <v>0</v>
      </c>
      <c r="G169" s="98">
        <v>0</v>
      </c>
      <c r="H169" s="98">
        <v>0</v>
      </c>
      <c r="I169" s="95">
        <f t="shared" si="49"/>
        <v>0</v>
      </c>
    </row>
    <row r="170" spans="1:9" x14ac:dyDescent="0.3">
      <c r="A170" s="97" t="s">
        <v>113</v>
      </c>
      <c r="B170" s="173"/>
      <c r="C170" s="98">
        <v>0</v>
      </c>
      <c r="D170" s="98">
        <v>0</v>
      </c>
      <c r="E170" s="98">
        <v>0</v>
      </c>
      <c r="F170" s="98">
        <v>0</v>
      </c>
      <c r="G170" s="98">
        <v>0</v>
      </c>
      <c r="H170" s="98">
        <v>0</v>
      </c>
      <c r="I170" s="95">
        <f t="shared" si="49"/>
        <v>0</v>
      </c>
    </row>
    <row r="171" spans="1:9" x14ac:dyDescent="0.3">
      <c r="A171" s="97" t="s">
        <v>209</v>
      </c>
      <c r="B171" s="173"/>
      <c r="C171" s="98">
        <v>0</v>
      </c>
      <c r="D171" s="98">
        <v>0</v>
      </c>
      <c r="E171" s="98">
        <v>0</v>
      </c>
      <c r="F171" s="98">
        <v>0</v>
      </c>
      <c r="G171" s="98">
        <v>0</v>
      </c>
      <c r="H171" s="98">
        <v>0</v>
      </c>
      <c r="I171" s="95">
        <f t="shared" si="49"/>
        <v>0</v>
      </c>
    </row>
    <row r="172" spans="1:9" x14ac:dyDescent="0.3">
      <c r="A172" s="97" t="s">
        <v>210</v>
      </c>
      <c r="B172" s="173"/>
      <c r="C172" s="98">
        <v>0</v>
      </c>
      <c r="D172" s="98">
        <v>0</v>
      </c>
      <c r="E172" s="98">
        <v>0</v>
      </c>
      <c r="F172" s="98">
        <v>0</v>
      </c>
      <c r="G172" s="98">
        <v>0</v>
      </c>
      <c r="H172" s="98">
        <v>0</v>
      </c>
      <c r="I172" s="95">
        <f t="shared" si="49"/>
        <v>0</v>
      </c>
    </row>
    <row r="173" spans="1:9" x14ac:dyDescent="0.3">
      <c r="A173" s="97" t="s">
        <v>211</v>
      </c>
      <c r="B173" s="173"/>
      <c r="C173" s="98">
        <v>0</v>
      </c>
      <c r="D173" s="98">
        <v>0</v>
      </c>
      <c r="E173" s="98">
        <v>0</v>
      </c>
      <c r="F173" s="98">
        <v>0</v>
      </c>
      <c r="G173" s="98">
        <v>0</v>
      </c>
      <c r="H173" s="98">
        <v>0</v>
      </c>
      <c r="I173" s="95">
        <f t="shared" si="49"/>
        <v>0</v>
      </c>
    </row>
    <row r="174" spans="1:9" x14ac:dyDescent="0.3">
      <c r="A174" s="97" t="s">
        <v>212</v>
      </c>
      <c r="B174" s="174"/>
      <c r="C174" s="98">
        <v>0</v>
      </c>
      <c r="D174" s="98">
        <v>0</v>
      </c>
      <c r="E174" s="98">
        <v>0</v>
      </c>
      <c r="F174" s="98">
        <v>0</v>
      </c>
      <c r="G174" s="98">
        <v>0</v>
      </c>
      <c r="H174" s="98">
        <v>0</v>
      </c>
      <c r="I174" s="95">
        <f t="shared" si="49"/>
        <v>0</v>
      </c>
    </row>
    <row r="175" spans="1:9" ht="46.5" customHeight="1" x14ac:dyDescent="0.3">
      <c r="A175" s="94" t="s">
        <v>46</v>
      </c>
      <c r="B175" s="172" t="s">
        <v>95</v>
      </c>
      <c r="C175" s="95">
        <f>C183</f>
        <v>0</v>
      </c>
      <c r="D175" s="95">
        <f t="shared" ref="D175:H175" si="50">D183</f>
        <v>0</v>
      </c>
      <c r="E175" s="95">
        <f t="shared" si="50"/>
        <v>0</v>
      </c>
      <c r="F175" s="95">
        <f t="shared" si="50"/>
        <v>0</v>
      </c>
      <c r="G175" s="95">
        <f t="shared" si="50"/>
        <v>0</v>
      </c>
      <c r="H175" s="95">
        <f t="shared" si="50"/>
        <v>0</v>
      </c>
      <c r="I175" s="95">
        <f>SUM(C175:H175)</f>
        <v>0</v>
      </c>
    </row>
    <row r="176" spans="1:9" x14ac:dyDescent="0.3">
      <c r="A176" s="97" t="s">
        <v>111</v>
      </c>
      <c r="B176" s="173"/>
      <c r="C176" s="98">
        <f t="shared" ref="C176:H176" si="51">C184</f>
        <v>0</v>
      </c>
      <c r="D176" s="98">
        <f t="shared" si="51"/>
        <v>0</v>
      </c>
      <c r="E176" s="98">
        <f t="shared" si="51"/>
        <v>0</v>
      </c>
      <c r="F176" s="98">
        <f t="shared" si="51"/>
        <v>0</v>
      </c>
      <c r="G176" s="98">
        <f t="shared" si="51"/>
        <v>0</v>
      </c>
      <c r="H176" s="98">
        <f t="shared" si="51"/>
        <v>0</v>
      </c>
      <c r="I176" s="98">
        <v>0</v>
      </c>
    </row>
    <row r="177" spans="1:9" x14ac:dyDescent="0.3">
      <c r="A177" s="97" t="s">
        <v>112</v>
      </c>
      <c r="B177" s="173"/>
      <c r="C177" s="98">
        <f t="shared" ref="C177:H177" si="52">C185</f>
        <v>0</v>
      </c>
      <c r="D177" s="98">
        <f t="shared" si="52"/>
        <v>0</v>
      </c>
      <c r="E177" s="98">
        <f t="shared" si="52"/>
        <v>0</v>
      </c>
      <c r="F177" s="98">
        <f t="shared" si="52"/>
        <v>0</v>
      </c>
      <c r="G177" s="98">
        <f t="shared" si="52"/>
        <v>0</v>
      </c>
      <c r="H177" s="98">
        <f t="shared" si="52"/>
        <v>0</v>
      </c>
      <c r="I177" s="98">
        <f>H177+G177+F177+E177+D177+C177</f>
        <v>0</v>
      </c>
    </row>
    <row r="178" spans="1:9" x14ac:dyDescent="0.3">
      <c r="A178" s="97" t="s">
        <v>113</v>
      </c>
      <c r="B178" s="173"/>
      <c r="C178" s="98">
        <f t="shared" ref="C178:H178" si="53">C186</f>
        <v>0</v>
      </c>
      <c r="D178" s="98">
        <f t="shared" si="53"/>
        <v>0</v>
      </c>
      <c r="E178" s="98">
        <f t="shared" si="53"/>
        <v>0</v>
      </c>
      <c r="F178" s="98">
        <f t="shared" si="53"/>
        <v>0</v>
      </c>
      <c r="G178" s="98">
        <f t="shared" si="53"/>
        <v>0</v>
      </c>
      <c r="H178" s="98">
        <f t="shared" si="53"/>
        <v>0</v>
      </c>
      <c r="I178" s="98">
        <v>0</v>
      </c>
    </row>
    <row r="179" spans="1:9" x14ac:dyDescent="0.3">
      <c r="A179" s="97" t="s">
        <v>209</v>
      </c>
      <c r="B179" s="173"/>
      <c r="C179" s="98">
        <f>C187</f>
        <v>0</v>
      </c>
      <c r="D179" s="98">
        <f t="shared" ref="D179:H179" si="54">D187</f>
        <v>0</v>
      </c>
      <c r="E179" s="98">
        <f t="shared" si="54"/>
        <v>0</v>
      </c>
      <c r="F179" s="98">
        <f t="shared" si="54"/>
        <v>0</v>
      </c>
      <c r="G179" s="98">
        <f t="shared" si="54"/>
        <v>0</v>
      </c>
      <c r="H179" s="98">
        <f t="shared" si="54"/>
        <v>0</v>
      </c>
      <c r="I179" s="98">
        <f t="shared" ref="I179:I180" si="55">H179+G179+F179+E179+D179+C179</f>
        <v>0</v>
      </c>
    </row>
    <row r="180" spans="1:9" x14ac:dyDescent="0.3">
      <c r="A180" s="97" t="s">
        <v>210</v>
      </c>
      <c r="B180" s="173"/>
      <c r="C180" s="98">
        <f t="shared" ref="C180:H180" si="56">C188</f>
        <v>0</v>
      </c>
      <c r="D180" s="98">
        <f t="shared" si="56"/>
        <v>0</v>
      </c>
      <c r="E180" s="98">
        <f t="shared" si="56"/>
        <v>0</v>
      </c>
      <c r="F180" s="98">
        <f t="shared" si="56"/>
        <v>0</v>
      </c>
      <c r="G180" s="98">
        <f t="shared" si="56"/>
        <v>0</v>
      </c>
      <c r="H180" s="98">
        <f t="shared" si="56"/>
        <v>0</v>
      </c>
      <c r="I180" s="98">
        <f t="shared" si="55"/>
        <v>0</v>
      </c>
    </row>
    <row r="181" spans="1:9" x14ac:dyDescent="0.3">
      <c r="A181" s="97" t="s">
        <v>211</v>
      </c>
      <c r="B181" s="173"/>
      <c r="C181" s="98">
        <f t="shared" ref="C181:H181" si="57">C189</f>
        <v>0</v>
      </c>
      <c r="D181" s="98">
        <f t="shared" si="57"/>
        <v>0</v>
      </c>
      <c r="E181" s="98">
        <f t="shared" si="57"/>
        <v>0</v>
      </c>
      <c r="F181" s="98">
        <f t="shared" si="57"/>
        <v>0</v>
      </c>
      <c r="G181" s="98">
        <f t="shared" si="57"/>
        <v>0</v>
      </c>
      <c r="H181" s="98">
        <f t="shared" si="57"/>
        <v>0</v>
      </c>
      <c r="I181" s="98">
        <v>0</v>
      </c>
    </row>
    <row r="182" spans="1:9" x14ac:dyDescent="0.3">
      <c r="A182" s="97" t="s">
        <v>212</v>
      </c>
      <c r="B182" s="174"/>
      <c r="C182" s="98">
        <f t="shared" ref="C182:H182" si="58">C190</f>
        <v>0</v>
      </c>
      <c r="D182" s="98">
        <f t="shared" si="58"/>
        <v>0</v>
      </c>
      <c r="E182" s="98">
        <f t="shared" si="58"/>
        <v>0</v>
      </c>
      <c r="F182" s="98">
        <f t="shared" si="58"/>
        <v>0</v>
      </c>
      <c r="G182" s="98">
        <f t="shared" si="58"/>
        <v>0</v>
      </c>
      <c r="H182" s="98">
        <f t="shared" si="58"/>
        <v>0</v>
      </c>
      <c r="I182" s="98">
        <v>0</v>
      </c>
    </row>
    <row r="183" spans="1:9" ht="58.5" x14ac:dyDescent="0.3">
      <c r="A183" s="94" t="s">
        <v>217</v>
      </c>
      <c r="B183" s="172" t="s">
        <v>226</v>
      </c>
      <c r="C183" s="95">
        <f>C184+C185+C186+C187+C188+C190</f>
        <v>0</v>
      </c>
      <c r="D183" s="95">
        <f t="shared" ref="D183:H183" si="59">D184+D185+D186+D187+D188+D190</f>
        <v>0</v>
      </c>
      <c r="E183" s="95">
        <f t="shared" si="59"/>
        <v>0</v>
      </c>
      <c r="F183" s="95">
        <f t="shared" si="59"/>
        <v>0</v>
      </c>
      <c r="G183" s="95">
        <f t="shared" si="59"/>
        <v>0</v>
      </c>
      <c r="H183" s="95">
        <f t="shared" si="59"/>
        <v>0</v>
      </c>
      <c r="I183" s="95">
        <f>SUM(C183:H183)</f>
        <v>0</v>
      </c>
    </row>
    <row r="184" spans="1:9" x14ac:dyDescent="0.3">
      <c r="A184" s="97" t="s">
        <v>111</v>
      </c>
      <c r="B184" s="173"/>
      <c r="C184" s="98">
        <v>0</v>
      </c>
      <c r="D184" s="98">
        <v>0</v>
      </c>
      <c r="E184" s="98">
        <v>0</v>
      </c>
      <c r="F184" s="98">
        <v>0</v>
      </c>
      <c r="G184" s="98">
        <v>0</v>
      </c>
      <c r="H184" s="98">
        <v>0</v>
      </c>
      <c r="I184" s="98">
        <f t="shared" ref="I184:I198" si="60">SUM(C184:H184)</f>
        <v>0</v>
      </c>
    </row>
    <row r="185" spans="1:9" x14ac:dyDescent="0.3">
      <c r="A185" s="97" t="s">
        <v>112</v>
      </c>
      <c r="B185" s="173"/>
      <c r="C185" s="98">
        <v>0</v>
      </c>
      <c r="D185" s="98">
        <v>0</v>
      </c>
      <c r="E185" s="98">
        <v>0</v>
      </c>
      <c r="F185" s="98">
        <v>0</v>
      </c>
      <c r="G185" s="98">
        <v>0</v>
      </c>
      <c r="H185" s="98">
        <v>0</v>
      </c>
      <c r="I185" s="98">
        <f t="shared" si="60"/>
        <v>0</v>
      </c>
    </row>
    <row r="186" spans="1:9" x14ac:dyDescent="0.3">
      <c r="A186" s="97" t="s">
        <v>113</v>
      </c>
      <c r="B186" s="173"/>
      <c r="C186" s="98">
        <v>0</v>
      </c>
      <c r="D186" s="98">
        <v>0</v>
      </c>
      <c r="E186" s="98">
        <v>0</v>
      </c>
      <c r="F186" s="98">
        <v>0</v>
      </c>
      <c r="G186" s="98">
        <v>0</v>
      </c>
      <c r="H186" s="98">
        <v>0</v>
      </c>
      <c r="I186" s="98">
        <f t="shared" si="60"/>
        <v>0</v>
      </c>
    </row>
    <row r="187" spans="1:9" x14ac:dyDescent="0.3">
      <c r="A187" s="97" t="s">
        <v>209</v>
      </c>
      <c r="B187" s="173"/>
      <c r="C187" s="98">
        <v>0</v>
      </c>
      <c r="D187" s="98">
        <v>0</v>
      </c>
      <c r="E187" s="98">
        <v>0</v>
      </c>
      <c r="F187" s="98">
        <v>0</v>
      </c>
      <c r="G187" s="98">
        <v>0</v>
      </c>
      <c r="H187" s="98">
        <v>0</v>
      </c>
      <c r="I187" s="98">
        <f t="shared" si="60"/>
        <v>0</v>
      </c>
    </row>
    <row r="188" spans="1:9" x14ac:dyDescent="0.3">
      <c r="A188" s="97" t="s">
        <v>210</v>
      </c>
      <c r="B188" s="173"/>
      <c r="C188" s="98">
        <v>0</v>
      </c>
      <c r="D188" s="98">
        <v>0</v>
      </c>
      <c r="E188" s="98">
        <v>0</v>
      </c>
      <c r="F188" s="98">
        <v>0</v>
      </c>
      <c r="G188" s="98">
        <v>0</v>
      </c>
      <c r="H188" s="98">
        <v>0</v>
      </c>
      <c r="I188" s="98">
        <f t="shared" si="60"/>
        <v>0</v>
      </c>
    </row>
    <row r="189" spans="1:9" x14ac:dyDescent="0.3">
      <c r="A189" s="97" t="s">
        <v>211</v>
      </c>
      <c r="B189" s="173"/>
      <c r="C189" s="98">
        <v>0</v>
      </c>
      <c r="D189" s="98">
        <v>0</v>
      </c>
      <c r="E189" s="98">
        <v>0</v>
      </c>
      <c r="F189" s="98">
        <v>0</v>
      </c>
      <c r="G189" s="98">
        <v>0</v>
      </c>
      <c r="H189" s="98">
        <v>0</v>
      </c>
      <c r="I189" s="98">
        <f t="shared" si="60"/>
        <v>0</v>
      </c>
    </row>
    <row r="190" spans="1:9" x14ac:dyDescent="0.3">
      <c r="A190" s="97" t="s">
        <v>212</v>
      </c>
      <c r="B190" s="174"/>
      <c r="C190" s="98">
        <v>0</v>
      </c>
      <c r="D190" s="98">
        <v>0</v>
      </c>
      <c r="E190" s="98">
        <v>0</v>
      </c>
      <c r="F190" s="98">
        <v>0</v>
      </c>
      <c r="G190" s="98">
        <v>0</v>
      </c>
      <c r="H190" s="98">
        <v>0</v>
      </c>
      <c r="I190" s="98">
        <f t="shared" si="60"/>
        <v>0</v>
      </c>
    </row>
    <row r="191" spans="1:9" ht="61.5" customHeight="1" x14ac:dyDescent="0.3">
      <c r="A191" s="94" t="s">
        <v>214</v>
      </c>
      <c r="B191" s="172" t="s">
        <v>95</v>
      </c>
      <c r="C191" s="95">
        <f t="shared" ref="C191:H198" si="61">C199+C215</f>
        <v>106665.37199</v>
      </c>
      <c r="D191" s="95">
        <f>D199+D215</f>
        <v>171924.72</v>
      </c>
      <c r="E191" s="95">
        <f t="shared" si="61"/>
        <v>0</v>
      </c>
      <c r="F191" s="95">
        <f t="shared" si="61"/>
        <v>0</v>
      </c>
      <c r="G191" s="95">
        <f t="shared" si="61"/>
        <v>0</v>
      </c>
      <c r="H191" s="95">
        <f t="shared" si="61"/>
        <v>0</v>
      </c>
      <c r="I191" s="95">
        <f t="shared" si="60"/>
        <v>278590.09198999999</v>
      </c>
    </row>
    <row r="192" spans="1:9" x14ac:dyDescent="0.3">
      <c r="A192" s="97" t="s">
        <v>111</v>
      </c>
      <c r="B192" s="173"/>
      <c r="C192" s="98">
        <f t="shared" si="61"/>
        <v>0</v>
      </c>
      <c r="D192" s="98">
        <f t="shared" si="61"/>
        <v>0</v>
      </c>
      <c r="E192" s="98">
        <f t="shared" si="61"/>
        <v>0</v>
      </c>
      <c r="F192" s="98">
        <f t="shared" si="61"/>
        <v>0</v>
      </c>
      <c r="G192" s="98">
        <f t="shared" si="61"/>
        <v>0</v>
      </c>
      <c r="H192" s="98">
        <f t="shared" si="61"/>
        <v>0</v>
      </c>
      <c r="I192" s="95">
        <f t="shared" si="60"/>
        <v>0</v>
      </c>
    </row>
    <row r="193" spans="1:10" x14ac:dyDescent="0.3">
      <c r="A193" s="97" t="s">
        <v>112</v>
      </c>
      <c r="B193" s="173"/>
      <c r="C193" s="98">
        <f t="shared" si="61"/>
        <v>0</v>
      </c>
      <c r="D193" s="98">
        <f>D201+D217</f>
        <v>108513</v>
      </c>
      <c r="E193" s="98">
        <f t="shared" si="61"/>
        <v>0</v>
      </c>
      <c r="F193" s="98">
        <f t="shared" si="61"/>
        <v>0</v>
      </c>
      <c r="G193" s="98">
        <f t="shared" si="61"/>
        <v>0</v>
      </c>
      <c r="H193" s="98">
        <f t="shared" si="61"/>
        <v>0</v>
      </c>
      <c r="I193" s="98">
        <f t="shared" si="60"/>
        <v>108513</v>
      </c>
    </row>
    <row r="194" spans="1:10" x14ac:dyDescent="0.3">
      <c r="A194" s="97" t="s">
        <v>113</v>
      </c>
      <c r="B194" s="173"/>
      <c r="C194" s="98">
        <f t="shared" si="61"/>
        <v>6665.3719899999996</v>
      </c>
      <c r="D194" s="98">
        <f t="shared" si="61"/>
        <v>13411.72</v>
      </c>
      <c r="E194" s="98">
        <f t="shared" si="61"/>
        <v>0</v>
      </c>
      <c r="F194" s="98">
        <f t="shared" si="61"/>
        <v>0</v>
      </c>
      <c r="G194" s="98">
        <f t="shared" si="61"/>
        <v>0</v>
      </c>
      <c r="H194" s="98">
        <f t="shared" si="61"/>
        <v>0</v>
      </c>
      <c r="I194" s="98">
        <f t="shared" si="60"/>
        <v>20077.091990000001</v>
      </c>
    </row>
    <row r="195" spans="1:10" x14ac:dyDescent="0.3">
      <c r="A195" s="97" t="s">
        <v>209</v>
      </c>
      <c r="B195" s="173"/>
      <c r="C195" s="98">
        <f t="shared" si="61"/>
        <v>0</v>
      </c>
      <c r="D195" s="98">
        <f t="shared" si="61"/>
        <v>0</v>
      </c>
      <c r="E195" s="98">
        <f t="shared" si="61"/>
        <v>0</v>
      </c>
      <c r="F195" s="98">
        <f t="shared" si="61"/>
        <v>0</v>
      </c>
      <c r="G195" s="98">
        <f t="shared" si="61"/>
        <v>0</v>
      </c>
      <c r="H195" s="98">
        <f t="shared" si="61"/>
        <v>0</v>
      </c>
      <c r="I195" s="98">
        <f t="shared" si="60"/>
        <v>0</v>
      </c>
    </row>
    <row r="196" spans="1:10" x14ac:dyDescent="0.3">
      <c r="A196" s="97" t="s">
        <v>210</v>
      </c>
      <c r="B196" s="173"/>
      <c r="C196" s="98">
        <f t="shared" si="61"/>
        <v>0</v>
      </c>
      <c r="D196" s="98">
        <f t="shared" si="61"/>
        <v>0</v>
      </c>
      <c r="E196" s="98">
        <f t="shared" si="61"/>
        <v>0</v>
      </c>
      <c r="F196" s="98">
        <f t="shared" si="61"/>
        <v>0</v>
      </c>
      <c r="G196" s="98">
        <f t="shared" si="61"/>
        <v>0</v>
      </c>
      <c r="H196" s="98">
        <f t="shared" si="61"/>
        <v>0</v>
      </c>
      <c r="I196" s="98">
        <f t="shared" si="60"/>
        <v>0</v>
      </c>
    </row>
    <row r="197" spans="1:10" x14ac:dyDescent="0.3">
      <c r="A197" s="97" t="s">
        <v>211</v>
      </c>
      <c r="B197" s="173"/>
      <c r="C197" s="98">
        <f t="shared" si="61"/>
        <v>0</v>
      </c>
      <c r="D197" s="98">
        <f t="shared" si="61"/>
        <v>0</v>
      </c>
      <c r="E197" s="98">
        <f t="shared" si="61"/>
        <v>0</v>
      </c>
      <c r="F197" s="98">
        <f t="shared" si="61"/>
        <v>0</v>
      </c>
      <c r="G197" s="98">
        <f t="shared" si="61"/>
        <v>0</v>
      </c>
      <c r="H197" s="98">
        <f t="shared" si="61"/>
        <v>0</v>
      </c>
      <c r="I197" s="98">
        <f t="shared" si="60"/>
        <v>0</v>
      </c>
    </row>
    <row r="198" spans="1:10" x14ac:dyDescent="0.3">
      <c r="A198" s="97" t="s">
        <v>212</v>
      </c>
      <c r="B198" s="174"/>
      <c r="C198" s="98">
        <f>C206+C222</f>
        <v>100000</v>
      </c>
      <c r="D198" s="98">
        <f t="shared" si="61"/>
        <v>50000</v>
      </c>
      <c r="E198" s="98">
        <f t="shared" si="61"/>
        <v>0</v>
      </c>
      <c r="F198" s="98">
        <f t="shared" si="61"/>
        <v>0</v>
      </c>
      <c r="G198" s="98">
        <f t="shared" si="61"/>
        <v>0</v>
      </c>
      <c r="H198" s="98">
        <f t="shared" si="61"/>
        <v>0</v>
      </c>
      <c r="I198" s="98">
        <f t="shared" si="60"/>
        <v>150000</v>
      </c>
    </row>
    <row r="199" spans="1:10" ht="58.5" x14ac:dyDescent="0.3">
      <c r="A199" s="94" t="s">
        <v>215</v>
      </c>
      <c r="B199" s="172" t="s">
        <v>95</v>
      </c>
      <c r="C199" s="242">
        <f>C200+C201+C202+C203+C204+C206</f>
        <v>103300.41488</v>
      </c>
      <c r="D199" s="95">
        <f>D200+D201+D202+D203+D204+D206</f>
        <v>121924.72</v>
      </c>
      <c r="E199" s="95">
        <f t="shared" ref="E199:H199" si="62">E200+E201+E202+E203+E204+E206</f>
        <v>0</v>
      </c>
      <c r="F199" s="95">
        <f t="shared" si="62"/>
        <v>0</v>
      </c>
      <c r="G199" s="95">
        <f t="shared" si="62"/>
        <v>0</v>
      </c>
      <c r="H199" s="95">
        <f t="shared" si="62"/>
        <v>0</v>
      </c>
      <c r="I199" s="95">
        <f>C199+D199+E199+F199+G199+H199</f>
        <v>225225.13488</v>
      </c>
    </row>
    <row r="200" spans="1:10" x14ac:dyDescent="0.3">
      <c r="A200" s="97" t="s">
        <v>111</v>
      </c>
      <c r="B200" s="173"/>
      <c r="C200" s="114">
        <f>C208</f>
        <v>0</v>
      </c>
      <c r="D200" s="98">
        <f>D208</f>
        <v>0</v>
      </c>
      <c r="E200" s="98">
        <f t="shared" ref="E200:H200" si="63">E208</f>
        <v>0</v>
      </c>
      <c r="F200" s="98">
        <f t="shared" si="63"/>
        <v>0</v>
      </c>
      <c r="G200" s="98">
        <f t="shared" si="63"/>
        <v>0</v>
      </c>
      <c r="H200" s="98">
        <f t="shared" si="63"/>
        <v>0</v>
      </c>
      <c r="I200" s="98">
        <f t="shared" ref="I200:I204" si="64">C200+D200+E200+F200+G200+H200</f>
        <v>0</v>
      </c>
    </row>
    <row r="201" spans="1:10" x14ac:dyDescent="0.3">
      <c r="A201" s="97" t="s">
        <v>112</v>
      </c>
      <c r="B201" s="173"/>
      <c r="C201" s="114">
        <f t="shared" ref="C201:H201" si="65">C209</f>
        <v>0</v>
      </c>
      <c r="D201" s="98">
        <f t="shared" si="65"/>
        <v>108513</v>
      </c>
      <c r="E201" s="98">
        <f t="shared" si="65"/>
        <v>0</v>
      </c>
      <c r="F201" s="98">
        <f t="shared" si="65"/>
        <v>0</v>
      </c>
      <c r="G201" s="98">
        <f t="shared" si="65"/>
        <v>0</v>
      </c>
      <c r="H201" s="98">
        <f t="shared" si="65"/>
        <v>0</v>
      </c>
      <c r="I201" s="98">
        <f t="shared" si="64"/>
        <v>108513</v>
      </c>
    </row>
    <row r="202" spans="1:10" x14ac:dyDescent="0.3">
      <c r="A202" s="97" t="s">
        <v>113</v>
      </c>
      <c r="B202" s="173"/>
      <c r="C202" s="114">
        <f t="shared" ref="C202:H202" si="66">C210</f>
        <v>3300.4148799999998</v>
      </c>
      <c r="D202" s="98">
        <f>D210</f>
        <v>13411.72</v>
      </c>
      <c r="E202" s="98">
        <f t="shared" si="66"/>
        <v>0</v>
      </c>
      <c r="F202" s="98">
        <f t="shared" si="66"/>
        <v>0</v>
      </c>
      <c r="G202" s="98">
        <f t="shared" si="66"/>
        <v>0</v>
      </c>
      <c r="H202" s="98">
        <f t="shared" si="66"/>
        <v>0</v>
      </c>
      <c r="I202" s="98">
        <f t="shared" si="64"/>
        <v>16712.134879999998</v>
      </c>
      <c r="J202" s="96">
        <f>3300.41488-C202</f>
        <v>0</v>
      </c>
    </row>
    <row r="203" spans="1:10" x14ac:dyDescent="0.3">
      <c r="A203" s="97" t="s">
        <v>209</v>
      </c>
      <c r="B203" s="173"/>
      <c r="C203" s="114">
        <f t="shared" ref="C203:H203" si="67">C211</f>
        <v>0</v>
      </c>
      <c r="D203" s="98">
        <f t="shared" si="67"/>
        <v>0</v>
      </c>
      <c r="E203" s="98">
        <f t="shared" si="67"/>
        <v>0</v>
      </c>
      <c r="F203" s="98">
        <f t="shared" si="67"/>
        <v>0</v>
      </c>
      <c r="G203" s="98">
        <f t="shared" si="67"/>
        <v>0</v>
      </c>
      <c r="H203" s="98">
        <f t="shared" si="67"/>
        <v>0</v>
      </c>
      <c r="I203" s="98">
        <f t="shared" si="64"/>
        <v>0</v>
      </c>
    </row>
    <row r="204" spans="1:10" x14ac:dyDescent="0.3">
      <c r="A204" s="97" t="s">
        <v>210</v>
      </c>
      <c r="B204" s="173"/>
      <c r="C204" s="114">
        <f t="shared" ref="C204:H204" si="68">C212</f>
        <v>0</v>
      </c>
      <c r="D204" s="98">
        <f t="shared" si="68"/>
        <v>0</v>
      </c>
      <c r="E204" s="98">
        <f t="shared" si="68"/>
        <v>0</v>
      </c>
      <c r="F204" s="98">
        <f t="shared" si="68"/>
        <v>0</v>
      </c>
      <c r="G204" s="98">
        <f t="shared" si="68"/>
        <v>0</v>
      </c>
      <c r="H204" s="98">
        <f t="shared" si="68"/>
        <v>0</v>
      </c>
      <c r="I204" s="98">
        <f t="shared" si="64"/>
        <v>0</v>
      </c>
    </row>
    <row r="205" spans="1:10" x14ac:dyDescent="0.3">
      <c r="A205" s="97" t="s">
        <v>211</v>
      </c>
      <c r="B205" s="173"/>
      <c r="C205" s="114">
        <f>C213</f>
        <v>0</v>
      </c>
      <c r="D205" s="98">
        <f t="shared" ref="D205:H205" si="69">D213</f>
        <v>0</v>
      </c>
      <c r="E205" s="98">
        <f t="shared" si="69"/>
        <v>0</v>
      </c>
      <c r="F205" s="98">
        <f t="shared" si="69"/>
        <v>0</v>
      </c>
      <c r="G205" s="98">
        <f t="shared" si="69"/>
        <v>0</v>
      </c>
      <c r="H205" s="98">
        <f t="shared" si="69"/>
        <v>0</v>
      </c>
      <c r="I205" s="98">
        <v>0</v>
      </c>
    </row>
    <row r="206" spans="1:10" ht="27" customHeight="1" x14ac:dyDescent="0.3">
      <c r="A206" s="97" t="s">
        <v>212</v>
      </c>
      <c r="B206" s="174"/>
      <c r="C206" s="114">
        <f>C214</f>
        <v>100000</v>
      </c>
      <c r="D206" s="98">
        <f t="shared" ref="D206:H206" si="70">D214</f>
        <v>0</v>
      </c>
      <c r="E206" s="98">
        <f t="shared" si="70"/>
        <v>0</v>
      </c>
      <c r="F206" s="98">
        <f t="shared" si="70"/>
        <v>0</v>
      </c>
      <c r="G206" s="98">
        <f t="shared" si="70"/>
        <v>0</v>
      </c>
      <c r="H206" s="98">
        <f t="shared" si="70"/>
        <v>0</v>
      </c>
      <c r="I206" s="98">
        <f>C206+D206+E206+F206+G206+H206</f>
        <v>100000</v>
      </c>
    </row>
    <row r="207" spans="1:10" s="112" customFormat="1" ht="27" hidden="1" customHeight="1" x14ac:dyDescent="0.3">
      <c r="A207" s="107" t="s">
        <v>388</v>
      </c>
      <c r="B207" s="111" t="s">
        <v>222</v>
      </c>
      <c r="C207" s="243">
        <f>C208+C209+C210+C211+C212+C214</f>
        <v>103300.41488</v>
      </c>
      <c r="D207" s="101">
        <f t="shared" ref="D207:H207" si="71">D208+D209+D210+D211+D212+D214</f>
        <v>121924.72</v>
      </c>
      <c r="E207" s="101">
        <f t="shared" si="71"/>
        <v>0</v>
      </c>
      <c r="F207" s="101">
        <f t="shared" si="71"/>
        <v>0</v>
      </c>
      <c r="G207" s="101">
        <f t="shared" si="71"/>
        <v>0</v>
      </c>
      <c r="H207" s="101">
        <f t="shared" si="71"/>
        <v>0</v>
      </c>
      <c r="I207" s="101">
        <f>SUM(C207:H207)</f>
        <v>225225.13488</v>
      </c>
    </row>
    <row r="208" spans="1:10" s="112" customFormat="1" ht="27" hidden="1" customHeight="1" x14ac:dyDescent="0.3">
      <c r="A208" s="103" t="s">
        <v>111</v>
      </c>
      <c r="B208" s="113"/>
      <c r="C208" s="244">
        <v>0</v>
      </c>
      <c r="D208" s="105">
        <v>0</v>
      </c>
      <c r="E208" s="105">
        <v>0</v>
      </c>
      <c r="F208" s="105">
        <v>0</v>
      </c>
      <c r="G208" s="105">
        <v>0</v>
      </c>
      <c r="H208" s="105">
        <v>0</v>
      </c>
      <c r="I208" s="105">
        <v>0</v>
      </c>
    </row>
    <row r="209" spans="1:10" s="112" customFormat="1" ht="27" hidden="1" customHeight="1" x14ac:dyDescent="0.3">
      <c r="A209" s="103" t="s">
        <v>112</v>
      </c>
      <c r="B209" s="113"/>
      <c r="C209" s="244">
        <v>0</v>
      </c>
      <c r="D209" s="105">
        <v>108513</v>
      </c>
      <c r="E209" s="105">
        <v>0</v>
      </c>
      <c r="F209" s="105">
        <v>0</v>
      </c>
      <c r="G209" s="105">
        <v>0</v>
      </c>
      <c r="H209" s="105">
        <v>0</v>
      </c>
      <c r="I209" s="105">
        <v>0</v>
      </c>
    </row>
    <row r="210" spans="1:10" s="112" customFormat="1" ht="27" hidden="1" customHeight="1" x14ac:dyDescent="0.3">
      <c r="A210" s="103" t="s">
        <v>113</v>
      </c>
      <c r="B210" s="113"/>
      <c r="C210" s="244">
        <f>2454.92262+845.49226</f>
        <v>3300.4148799999998</v>
      </c>
      <c r="D210" s="105">
        <v>13411.72</v>
      </c>
      <c r="E210" s="105">
        <v>0</v>
      </c>
      <c r="F210" s="105">
        <v>0</v>
      </c>
      <c r="G210" s="105">
        <v>0</v>
      </c>
      <c r="H210" s="105">
        <v>0</v>
      </c>
      <c r="I210" s="105">
        <f>SUM(C210:H210)</f>
        <v>16712.134879999998</v>
      </c>
    </row>
    <row r="211" spans="1:10" s="112" customFormat="1" ht="27" hidden="1" customHeight="1" x14ac:dyDescent="0.3">
      <c r="A211" s="103" t="s">
        <v>209</v>
      </c>
      <c r="B211" s="113"/>
      <c r="C211" s="244">
        <v>0</v>
      </c>
      <c r="D211" s="105">
        <v>0</v>
      </c>
      <c r="E211" s="105">
        <v>0</v>
      </c>
      <c r="F211" s="105">
        <v>0</v>
      </c>
      <c r="G211" s="105">
        <v>0</v>
      </c>
      <c r="H211" s="105">
        <v>0</v>
      </c>
      <c r="I211" s="105">
        <f t="shared" ref="I211:I212" si="72">SUM(C211:H211)</f>
        <v>0</v>
      </c>
    </row>
    <row r="212" spans="1:10" s="112" customFormat="1" ht="27" hidden="1" customHeight="1" x14ac:dyDescent="0.3">
      <c r="A212" s="103" t="s">
        <v>210</v>
      </c>
      <c r="B212" s="113"/>
      <c r="C212" s="244">
        <v>0</v>
      </c>
      <c r="D212" s="105">
        <v>0</v>
      </c>
      <c r="E212" s="105">
        <v>0</v>
      </c>
      <c r="F212" s="105">
        <v>0</v>
      </c>
      <c r="G212" s="105">
        <v>0</v>
      </c>
      <c r="H212" s="105">
        <v>0</v>
      </c>
      <c r="I212" s="105">
        <f t="shared" si="72"/>
        <v>0</v>
      </c>
    </row>
    <row r="213" spans="1:10" s="112" customFormat="1" ht="27" hidden="1" customHeight="1" x14ac:dyDescent="0.3">
      <c r="A213" s="103" t="s">
        <v>211</v>
      </c>
      <c r="B213" s="113"/>
      <c r="C213" s="244">
        <v>0</v>
      </c>
      <c r="D213" s="105">
        <v>0</v>
      </c>
      <c r="E213" s="105">
        <v>0</v>
      </c>
      <c r="F213" s="105">
        <v>0</v>
      </c>
      <c r="G213" s="105">
        <v>0</v>
      </c>
      <c r="H213" s="105">
        <v>0</v>
      </c>
      <c r="I213" s="105">
        <v>0</v>
      </c>
    </row>
    <row r="214" spans="1:10" s="112" customFormat="1" ht="27" hidden="1" customHeight="1" x14ac:dyDescent="0.3">
      <c r="A214" s="103" t="s">
        <v>212</v>
      </c>
      <c r="B214" s="113"/>
      <c r="C214" s="244">
        <v>100000</v>
      </c>
      <c r="D214" s="105">
        <v>0</v>
      </c>
      <c r="E214" s="105">
        <v>0</v>
      </c>
      <c r="F214" s="105">
        <v>0</v>
      </c>
      <c r="G214" s="105">
        <v>0</v>
      </c>
      <c r="H214" s="105">
        <v>0</v>
      </c>
      <c r="I214" s="105">
        <f>SUM(C214:H214)</f>
        <v>100000</v>
      </c>
    </row>
    <row r="215" spans="1:10" ht="100.5" customHeight="1" x14ac:dyDescent="0.3">
      <c r="A215" s="94" t="s">
        <v>284</v>
      </c>
      <c r="B215" s="172" t="s">
        <v>95</v>
      </c>
      <c r="C215" s="242">
        <f>C216+C217+C218+C219+C220+C222</f>
        <v>3364.9571099999998</v>
      </c>
      <c r="D215" s="95">
        <f t="shared" ref="D215:H215" si="73">D216+D217+D218+D219+D220+D222</f>
        <v>50000</v>
      </c>
      <c r="E215" s="95">
        <f t="shared" si="73"/>
        <v>0</v>
      </c>
      <c r="F215" s="95">
        <f t="shared" si="73"/>
        <v>0</v>
      </c>
      <c r="G215" s="95">
        <f t="shared" si="73"/>
        <v>0</v>
      </c>
      <c r="H215" s="95">
        <f t="shared" si="73"/>
        <v>0</v>
      </c>
      <c r="I215" s="95">
        <f>C215+D215+E215+F215+G215+H215</f>
        <v>53364.957110000003</v>
      </c>
      <c r="J215" s="92">
        <f>3364.95711</f>
        <v>3364.9571099999998</v>
      </c>
    </row>
    <row r="216" spans="1:10" ht="21.75" customHeight="1" x14ac:dyDescent="0.3">
      <c r="A216" s="97" t="s">
        <v>111</v>
      </c>
      <c r="B216" s="173"/>
      <c r="C216" s="114">
        <f>C224</f>
        <v>0</v>
      </c>
      <c r="D216" s="114">
        <f t="shared" ref="D216:H216" si="74">D224</f>
        <v>0</v>
      </c>
      <c r="E216" s="114">
        <f t="shared" si="74"/>
        <v>0</v>
      </c>
      <c r="F216" s="114">
        <f t="shared" si="74"/>
        <v>0</v>
      </c>
      <c r="G216" s="114">
        <f t="shared" si="74"/>
        <v>0</v>
      </c>
      <c r="H216" s="114">
        <f t="shared" si="74"/>
        <v>0</v>
      </c>
      <c r="I216" s="98">
        <f t="shared" ref="I216:I220" si="75">C216+D216+E216+F216+G216+H216</f>
        <v>0</v>
      </c>
    </row>
    <row r="217" spans="1:10" ht="21.75" customHeight="1" x14ac:dyDescent="0.3">
      <c r="A217" s="97" t="s">
        <v>112</v>
      </c>
      <c r="B217" s="173"/>
      <c r="C217" s="114">
        <f t="shared" ref="C217:H217" si="76">C225</f>
        <v>0</v>
      </c>
      <c r="D217" s="114">
        <f t="shared" si="76"/>
        <v>0</v>
      </c>
      <c r="E217" s="114">
        <f t="shared" si="76"/>
        <v>0</v>
      </c>
      <c r="F217" s="114">
        <f t="shared" si="76"/>
        <v>0</v>
      </c>
      <c r="G217" s="114">
        <f t="shared" si="76"/>
        <v>0</v>
      </c>
      <c r="H217" s="114">
        <f t="shared" si="76"/>
        <v>0</v>
      </c>
      <c r="I217" s="98">
        <f t="shared" si="75"/>
        <v>0</v>
      </c>
    </row>
    <row r="218" spans="1:10" ht="21.75" customHeight="1" x14ac:dyDescent="0.3">
      <c r="A218" s="97" t="s">
        <v>113</v>
      </c>
      <c r="B218" s="173"/>
      <c r="C218" s="114">
        <f t="shared" ref="C218:H218" si="77">C226</f>
        <v>3364.9571099999998</v>
      </c>
      <c r="D218" s="114">
        <f t="shared" si="77"/>
        <v>0</v>
      </c>
      <c r="E218" s="114">
        <f t="shared" si="77"/>
        <v>0</v>
      </c>
      <c r="F218" s="114">
        <f t="shared" si="77"/>
        <v>0</v>
      </c>
      <c r="G218" s="114">
        <f t="shared" si="77"/>
        <v>0</v>
      </c>
      <c r="H218" s="114">
        <f t="shared" si="77"/>
        <v>0</v>
      </c>
      <c r="I218" s="98">
        <f t="shared" si="75"/>
        <v>3364.9571099999998</v>
      </c>
    </row>
    <row r="219" spans="1:10" ht="21.75" customHeight="1" x14ac:dyDescent="0.3">
      <c r="A219" s="97" t="s">
        <v>209</v>
      </c>
      <c r="B219" s="173"/>
      <c r="C219" s="114">
        <f t="shared" ref="C219:H219" si="78">C227</f>
        <v>0</v>
      </c>
      <c r="D219" s="114">
        <f t="shared" si="78"/>
        <v>0</v>
      </c>
      <c r="E219" s="114">
        <f t="shared" si="78"/>
        <v>0</v>
      </c>
      <c r="F219" s="114">
        <f t="shared" si="78"/>
        <v>0</v>
      </c>
      <c r="G219" s="114">
        <f t="shared" si="78"/>
        <v>0</v>
      </c>
      <c r="H219" s="114">
        <f t="shared" si="78"/>
        <v>0</v>
      </c>
      <c r="I219" s="98">
        <f t="shared" si="75"/>
        <v>0</v>
      </c>
    </row>
    <row r="220" spans="1:10" ht="21.75" customHeight="1" x14ac:dyDescent="0.3">
      <c r="A220" s="97" t="s">
        <v>210</v>
      </c>
      <c r="B220" s="173"/>
      <c r="C220" s="114">
        <f t="shared" ref="C220:H220" si="79">C228</f>
        <v>0</v>
      </c>
      <c r="D220" s="114">
        <f t="shared" si="79"/>
        <v>0</v>
      </c>
      <c r="E220" s="114">
        <f t="shared" si="79"/>
        <v>0</v>
      </c>
      <c r="F220" s="114">
        <f t="shared" si="79"/>
        <v>0</v>
      </c>
      <c r="G220" s="114">
        <f t="shared" si="79"/>
        <v>0</v>
      </c>
      <c r="H220" s="114">
        <f t="shared" si="79"/>
        <v>0</v>
      </c>
      <c r="I220" s="98">
        <f t="shared" si="75"/>
        <v>0</v>
      </c>
    </row>
    <row r="221" spans="1:10" ht="21.75" customHeight="1" x14ac:dyDescent="0.3">
      <c r="A221" s="97" t="s">
        <v>211</v>
      </c>
      <c r="B221" s="173"/>
      <c r="C221" s="114">
        <f t="shared" ref="C221:H221" si="80">C229</f>
        <v>0</v>
      </c>
      <c r="D221" s="114">
        <f t="shared" si="80"/>
        <v>0</v>
      </c>
      <c r="E221" s="114">
        <f t="shared" si="80"/>
        <v>0</v>
      </c>
      <c r="F221" s="114">
        <f t="shared" si="80"/>
        <v>0</v>
      </c>
      <c r="G221" s="114">
        <f t="shared" si="80"/>
        <v>0</v>
      </c>
      <c r="H221" s="114">
        <f t="shared" si="80"/>
        <v>0</v>
      </c>
      <c r="I221" s="98">
        <v>0</v>
      </c>
    </row>
    <row r="222" spans="1:10" ht="21.75" customHeight="1" x14ac:dyDescent="0.3">
      <c r="A222" s="97" t="s">
        <v>212</v>
      </c>
      <c r="B222" s="174"/>
      <c r="C222" s="114">
        <f t="shared" ref="C222:H222" si="81">C230</f>
        <v>0</v>
      </c>
      <c r="D222" s="114">
        <f t="shared" si="81"/>
        <v>50000</v>
      </c>
      <c r="E222" s="114">
        <f t="shared" si="81"/>
        <v>0</v>
      </c>
      <c r="F222" s="114">
        <f t="shared" si="81"/>
        <v>0</v>
      </c>
      <c r="G222" s="114">
        <f t="shared" si="81"/>
        <v>0</v>
      </c>
      <c r="H222" s="114">
        <f t="shared" si="81"/>
        <v>0</v>
      </c>
      <c r="I222" s="98">
        <f>C222+D222+E222+F222+G222+H222</f>
        <v>50000</v>
      </c>
    </row>
    <row r="223" spans="1:10" s="112" customFormat="1" ht="12" hidden="1" customHeight="1" x14ac:dyDescent="0.3">
      <c r="A223" s="107" t="s">
        <v>389</v>
      </c>
      <c r="B223" s="111"/>
      <c r="C223" s="101">
        <f>C224+C225+C226+C227+C228+C230</f>
        <v>3364.9571099999998</v>
      </c>
      <c r="D223" s="101">
        <f t="shared" ref="D223:H223" si="82">D224+D225+D226+D227+D228+D230</f>
        <v>50000</v>
      </c>
      <c r="E223" s="101">
        <f t="shared" si="82"/>
        <v>0</v>
      </c>
      <c r="F223" s="101">
        <f t="shared" si="82"/>
        <v>0</v>
      </c>
      <c r="G223" s="101">
        <f t="shared" si="82"/>
        <v>0</v>
      </c>
      <c r="H223" s="101">
        <f t="shared" si="82"/>
        <v>0</v>
      </c>
      <c r="I223" s="101">
        <f>SUM(C223:H223)</f>
        <v>53364.957110000003</v>
      </c>
    </row>
    <row r="224" spans="1:10" s="112" customFormat="1" ht="12" hidden="1" customHeight="1" x14ac:dyDescent="0.3">
      <c r="A224" s="103" t="s">
        <v>111</v>
      </c>
      <c r="B224" s="113" t="s">
        <v>342</v>
      </c>
      <c r="C224" s="105">
        <v>0</v>
      </c>
      <c r="D224" s="105">
        <v>0</v>
      </c>
      <c r="E224" s="105">
        <v>0</v>
      </c>
      <c r="F224" s="105">
        <v>0</v>
      </c>
      <c r="G224" s="105">
        <v>0</v>
      </c>
      <c r="H224" s="105">
        <v>0</v>
      </c>
      <c r="I224" s="105">
        <v>0</v>
      </c>
    </row>
    <row r="225" spans="1:11" s="112" customFormat="1" ht="12" hidden="1" customHeight="1" x14ac:dyDescent="0.3">
      <c r="A225" s="103" t="s">
        <v>112</v>
      </c>
      <c r="B225" s="113"/>
      <c r="C225" s="105">
        <v>0</v>
      </c>
      <c r="D225" s="105">
        <v>0</v>
      </c>
      <c r="E225" s="105">
        <v>0</v>
      </c>
      <c r="F225" s="105">
        <v>0</v>
      </c>
      <c r="G225" s="105">
        <v>0</v>
      </c>
      <c r="H225" s="105">
        <v>0</v>
      </c>
      <c r="I225" s="105">
        <v>0</v>
      </c>
    </row>
    <row r="226" spans="1:11" s="112" customFormat="1" ht="12" hidden="1" customHeight="1" x14ac:dyDescent="0.3">
      <c r="A226" s="103" t="s">
        <v>113</v>
      </c>
      <c r="B226" s="113"/>
      <c r="C226" s="105">
        <v>3364.9571099999998</v>
      </c>
      <c r="D226" s="105">
        <v>0</v>
      </c>
      <c r="E226" s="105">
        <v>0</v>
      </c>
      <c r="F226" s="105">
        <v>0</v>
      </c>
      <c r="G226" s="105">
        <v>0</v>
      </c>
      <c r="H226" s="105">
        <v>0</v>
      </c>
      <c r="I226" s="105">
        <f>SUM(C226:H226)</f>
        <v>3364.9571099999998</v>
      </c>
    </row>
    <row r="227" spans="1:11" s="112" customFormat="1" ht="12" hidden="1" customHeight="1" x14ac:dyDescent="0.3">
      <c r="A227" s="103" t="s">
        <v>209</v>
      </c>
      <c r="B227" s="113"/>
      <c r="C227" s="105">
        <v>0</v>
      </c>
      <c r="D227" s="105">
        <v>0</v>
      </c>
      <c r="E227" s="105">
        <v>0</v>
      </c>
      <c r="F227" s="105">
        <v>0</v>
      </c>
      <c r="G227" s="105">
        <v>0</v>
      </c>
      <c r="H227" s="105">
        <v>0</v>
      </c>
      <c r="I227" s="105">
        <f t="shared" ref="I227:I228" si="83">SUM(C227:H227)</f>
        <v>0</v>
      </c>
    </row>
    <row r="228" spans="1:11" s="112" customFormat="1" ht="12" hidden="1" customHeight="1" x14ac:dyDescent="0.3">
      <c r="A228" s="103" t="s">
        <v>210</v>
      </c>
      <c r="B228" s="113"/>
      <c r="C228" s="105">
        <v>0</v>
      </c>
      <c r="D228" s="105">
        <v>0</v>
      </c>
      <c r="E228" s="105">
        <v>0</v>
      </c>
      <c r="F228" s="105">
        <v>0</v>
      </c>
      <c r="G228" s="105">
        <v>0</v>
      </c>
      <c r="H228" s="105">
        <v>0</v>
      </c>
      <c r="I228" s="105">
        <f t="shared" si="83"/>
        <v>0</v>
      </c>
    </row>
    <row r="229" spans="1:11" s="112" customFormat="1" ht="12" hidden="1" customHeight="1" x14ac:dyDescent="0.3">
      <c r="A229" s="103" t="s">
        <v>211</v>
      </c>
      <c r="B229" s="113"/>
      <c r="C229" s="105">
        <v>0</v>
      </c>
      <c r="D229" s="105">
        <v>0</v>
      </c>
      <c r="E229" s="105">
        <v>0</v>
      </c>
      <c r="F229" s="105">
        <v>0</v>
      </c>
      <c r="G229" s="105">
        <v>0</v>
      </c>
      <c r="H229" s="105">
        <v>0</v>
      </c>
      <c r="I229" s="105">
        <v>0</v>
      </c>
    </row>
    <row r="230" spans="1:11" s="112" customFormat="1" ht="12" hidden="1" customHeight="1" x14ac:dyDescent="0.3">
      <c r="A230" s="103" t="s">
        <v>212</v>
      </c>
      <c r="B230" s="113"/>
      <c r="C230" s="105">
        <v>0</v>
      </c>
      <c r="D230" s="105">
        <v>50000</v>
      </c>
      <c r="E230" s="105">
        <v>0</v>
      </c>
      <c r="F230" s="105">
        <v>0</v>
      </c>
      <c r="G230" s="105">
        <v>0</v>
      </c>
      <c r="H230" s="105">
        <v>0</v>
      </c>
      <c r="I230" s="105">
        <f>SUM(C230:H230)</f>
        <v>50000</v>
      </c>
    </row>
    <row r="231" spans="1:11" ht="38.25" customHeight="1" x14ac:dyDescent="0.3">
      <c r="A231" s="94" t="s">
        <v>218</v>
      </c>
      <c r="B231" s="172" t="s">
        <v>95</v>
      </c>
      <c r="C231" s="95">
        <f>C232+C233+C234+C235+C236+C238</f>
        <v>85994.038789999991</v>
      </c>
      <c r="D231" s="95">
        <f t="shared" ref="D231:H231" si="84">D232+D233+D234+D235+D236+D238</f>
        <v>41618.5815</v>
      </c>
      <c r="E231" s="95">
        <f t="shared" si="84"/>
        <v>70204.194130000003</v>
      </c>
      <c r="F231" s="95">
        <f t="shared" si="84"/>
        <v>15204.19413</v>
      </c>
      <c r="G231" s="95">
        <f t="shared" si="84"/>
        <v>15204.19413</v>
      </c>
      <c r="H231" s="95">
        <f t="shared" si="84"/>
        <v>15204.19413</v>
      </c>
      <c r="I231" s="95">
        <f>SUM(C231:H231)</f>
        <v>243429.39680999998</v>
      </c>
    </row>
    <row r="232" spans="1:11" ht="26.25" customHeight="1" x14ac:dyDescent="0.3">
      <c r="A232" s="97" t="s">
        <v>111</v>
      </c>
      <c r="B232" s="173"/>
      <c r="C232" s="98">
        <f>C240+C248+C256</f>
        <v>0</v>
      </c>
      <c r="D232" s="98">
        <f t="shared" ref="D232:H232" si="85">D240+D248+D256</f>
        <v>0</v>
      </c>
      <c r="E232" s="98">
        <f t="shared" si="85"/>
        <v>0</v>
      </c>
      <c r="F232" s="98">
        <f t="shared" si="85"/>
        <v>0</v>
      </c>
      <c r="G232" s="98">
        <f t="shared" si="85"/>
        <v>0</v>
      </c>
      <c r="H232" s="98">
        <f t="shared" si="85"/>
        <v>0</v>
      </c>
      <c r="I232" s="98">
        <f t="shared" ref="I232:I238" si="86">SUM(C232:H232)</f>
        <v>0</v>
      </c>
    </row>
    <row r="233" spans="1:11" ht="26.25" customHeight="1" x14ac:dyDescent="0.3">
      <c r="A233" s="97" t="s">
        <v>112</v>
      </c>
      <c r="B233" s="173"/>
      <c r="C233" s="98">
        <f t="shared" ref="C233:H233" si="87">C241+C249+C257</f>
        <v>7975.5</v>
      </c>
      <c r="D233" s="98">
        <f t="shared" si="87"/>
        <v>7975.5</v>
      </c>
      <c r="E233" s="98">
        <f t="shared" si="87"/>
        <v>7975.5</v>
      </c>
      <c r="F233" s="98">
        <f t="shared" si="87"/>
        <v>7975.5</v>
      </c>
      <c r="G233" s="98">
        <f t="shared" si="87"/>
        <v>7975.5</v>
      </c>
      <c r="H233" s="98">
        <f t="shared" si="87"/>
        <v>7975.5</v>
      </c>
      <c r="I233" s="98">
        <f t="shared" si="86"/>
        <v>47853</v>
      </c>
    </row>
    <row r="234" spans="1:11" ht="26.25" customHeight="1" x14ac:dyDescent="0.3">
      <c r="A234" s="97" t="s">
        <v>113</v>
      </c>
      <c r="B234" s="173"/>
      <c r="C234" s="98">
        <f t="shared" ref="C234:H234" si="88">C242+C250+C258</f>
        <v>78018.538789999991</v>
      </c>
      <c r="D234" s="98">
        <f t="shared" si="88"/>
        <v>33643.0815</v>
      </c>
      <c r="E234" s="98">
        <f t="shared" si="88"/>
        <v>62228.694130000003</v>
      </c>
      <c r="F234" s="98">
        <f t="shared" si="88"/>
        <v>7228.6941299999999</v>
      </c>
      <c r="G234" s="98">
        <f t="shared" si="88"/>
        <v>7228.6941299999999</v>
      </c>
      <c r="H234" s="98">
        <f t="shared" si="88"/>
        <v>7228.6941299999999</v>
      </c>
      <c r="I234" s="98">
        <f t="shared" si="86"/>
        <v>195576.39680999998</v>
      </c>
    </row>
    <row r="235" spans="1:11" ht="26.25" customHeight="1" x14ac:dyDescent="0.3">
      <c r="A235" s="97" t="s">
        <v>209</v>
      </c>
      <c r="B235" s="173"/>
      <c r="C235" s="98">
        <f t="shared" ref="C235:H235" si="89">C243+C251+C259</f>
        <v>0</v>
      </c>
      <c r="D235" s="98">
        <f t="shared" si="89"/>
        <v>0</v>
      </c>
      <c r="E235" s="98">
        <f t="shared" si="89"/>
        <v>0</v>
      </c>
      <c r="F235" s="98">
        <f t="shared" si="89"/>
        <v>0</v>
      </c>
      <c r="G235" s="98">
        <f t="shared" si="89"/>
        <v>0</v>
      </c>
      <c r="H235" s="98">
        <f t="shared" si="89"/>
        <v>0</v>
      </c>
      <c r="I235" s="98">
        <f t="shared" si="86"/>
        <v>0</v>
      </c>
    </row>
    <row r="236" spans="1:11" ht="26.25" customHeight="1" x14ac:dyDescent="0.3">
      <c r="A236" s="97" t="s">
        <v>210</v>
      </c>
      <c r="B236" s="173"/>
      <c r="C236" s="98">
        <f t="shared" ref="C236:H236" si="90">C244+C252+C260</f>
        <v>0</v>
      </c>
      <c r="D236" s="98">
        <f t="shared" si="90"/>
        <v>0</v>
      </c>
      <c r="E236" s="98">
        <f t="shared" si="90"/>
        <v>0</v>
      </c>
      <c r="F236" s="98">
        <f t="shared" si="90"/>
        <v>0</v>
      </c>
      <c r="G236" s="98">
        <f t="shared" si="90"/>
        <v>0</v>
      </c>
      <c r="H236" s="98">
        <f t="shared" si="90"/>
        <v>0</v>
      </c>
      <c r="I236" s="98">
        <f t="shared" si="86"/>
        <v>0</v>
      </c>
    </row>
    <row r="237" spans="1:11" ht="26.25" customHeight="1" x14ac:dyDescent="0.3">
      <c r="A237" s="97" t="s">
        <v>211</v>
      </c>
      <c r="B237" s="173"/>
      <c r="C237" s="114">
        <f t="shared" ref="C237:H237" si="91">C245+C253+C261</f>
        <v>0</v>
      </c>
      <c r="D237" s="114">
        <f t="shared" si="91"/>
        <v>0</v>
      </c>
      <c r="E237" s="114">
        <f t="shared" si="91"/>
        <v>0</v>
      </c>
      <c r="F237" s="98">
        <f t="shared" si="91"/>
        <v>0</v>
      </c>
      <c r="G237" s="98">
        <f t="shared" si="91"/>
        <v>0</v>
      </c>
      <c r="H237" s="98">
        <f t="shared" si="91"/>
        <v>0</v>
      </c>
      <c r="I237" s="98">
        <f t="shared" si="86"/>
        <v>0</v>
      </c>
    </row>
    <row r="238" spans="1:11" ht="26.25" customHeight="1" x14ac:dyDescent="0.3">
      <c r="A238" s="97" t="s">
        <v>212</v>
      </c>
      <c r="B238" s="174"/>
      <c r="C238" s="114">
        <f t="shared" ref="C238:H238" si="92">C246+C254+C262</f>
        <v>0</v>
      </c>
      <c r="D238" s="114">
        <f t="shared" si="92"/>
        <v>0</v>
      </c>
      <c r="E238" s="114">
        <f t="shared" si="92"/>
        <v>0</v>
      </c>
      <c r="F238" s="98">
        <f t="shared" si="92"/>
        <v>0</v>
      </c>
      <c r="G238" s="98">
        <f t="shared" si="92"/>
        <v>0</v>
      </c>
      <c r="H238" s="98">
        <f t="shared" si="92"/>
        <v>0</v>
      </c>
      <c r="I238" s="98">
        <f t="shared" si="86"/>
        <v>0</v>
      </c>
    </row>
    <row r="239" spans="1:11" ht="59.25" customHeight="1" x14ac:dyDescent="0.3">
      <c r="A239" s="115" t="s">
        <v>278</v>
      </c>
      <c r="B239" s="172" t="s">
        <v>95</v>
      </c>
      <c r="C239" s="242">
        <f>C240+C241+C242+C243+C244+C246</f>
        <v>37314.034319999999</v>
      </c>
      <c r="D239" s="242">
        <f t="shared" ref="D239:H239" si="93">D240+D241+D242+D243+D244+D246</f>
        <v>26410.168169999997</v>
      </c>
      <c r="E239" s="242">
        <f t="shared" si="93"/>
        <v>28000</v>
      </c>
      <c r="F239" s="95">
        <f t="shared" si="93"/>
        <v>0</v>
      </c>
      <c r="G239" s="95">
        <f t="shared" si="93"/>
        <v>0</v>
      </c>
      <c r="H239" s="95">
        <f t="shared" si="93"/>
        <v>0</v>
      </c>
      <c r="I239" s="95">
        <f>SUM(C239:H239)</f>
        <v>91724.202489999996</v>
      </c>
      <c r="J239" s="96">
        <f>37314.03432-C239</f>
        <v>0</v>
      </c>
      <c r="K239" s="96">
        <f>26410.16817-D239</f>
        <v>0</v>
      </c>
    </row>
    <row r="240" spans="1:11" x14ac:dyDescent="0.3">
      <c r="A240" s="97" t="s">
        <v>111</v>
      </c>
      <c r="B240" s="173"/>
      <c r="C240" s="114">
        <v>0</v>
      </c>
      <c r="D240" s="114">
        <v>0</v>
      </c>
      <c r="E240" s="114">
        <v>0</v>
      </c>
      <c r="F240" s="98">
        <v>0</v>
      </c>
      <c r="G240" s="98">
        <v>0</v>
      </c>
      <c r="H240" s="98">
        <v>0</v>
      </c>
      <c r="I240" s="95">
        <f t="shared" ref="I240:I246" si="94">SUM(C240:H240)</f>
        <v>0</v>
      </c>
    </row>
    <row r="241" spans="1:12" x14ac:dyDescent="0.3">
      <c r="A241" s="97" t="s">
        <v>112</v>
      </c>
      <c r="B241" s="173"/>
      <c r="C241" s="114">
        <v>0</v>
      </c>
      <c r="D241" s="114">
        <v>0</v>
      </c>
      <c r="E241" s="114">
        <v>0</v>
      </c>
      <c r="F241" s="98">
        <v>0</v>
      </c>
      <c r="G241" s="98">
        <v>0</v>
      </c>
      <c r="H241" s="98">
        <v>0</v>
      </c>
      <c r="I241" s="95">
        <f t="shared" si="94"/>
        <v>0</v>
      </c>
    </row>
    <row r="242" spans="1:12" x14ac:dyDescent="0.3">
      <c r="A242" s="97" t="s">
        <v>113</v>
      </c>
      <c r="B242" s="173"/>
      <c r="C242" s="114">
        <f>37644.03432-330</f>
        <v>37314.034319999999</v>
      </c>
      <c r="D242" s="114">
        <f>34051.65837-7641.4902</f>
        <v>26410.168169999997</v>
      </c>
      <c r="E242" s="114">
        <v>28000</v>
      </c>
      <c r="F242" s="98">
        <v>0</v>
      </c>
      <c r="G242" s="98">
        <v>0</v>
      </c>
      <c r="H242" s="98">
        <v>0</v>
      </c>
      <c r="I242" s="98">
        <f t="shared" si="94"/>
        <v>91724.202489999996</v>
      </c>
    </row>
    <row r="243" spans="1:12" x14ac:dyDescent="0.3">
      <c r="A243" s="97" t="s">
        <v>209</v>
      </c>
      <c r="B243" s="173"/>
      <c r="C243" s="114">
        <v>0</v>
      </c>
      <c r="D243" s="114">
        <v>0</v>
      </c>
      <c r="E243" s="114">
        <v>0</v>
      </c>
      <c r="F243" s="98">
        <v>0</v>
      </c>
      <c r="G243" s="98">
        <v>0</v>
      </c>
      <c r="H243" s="98">
        <v>0</v>
      </c>
      <c r="I243" s="95">
        <f t="shared" si="94"/>
        <v>0</v>
      </c>
    </row>
    <row r="244" spans="1:12" x14ac:dyDescent="0.3">
      <c r="A244" s="97" t="s">
        <v>210</v>
      </c>
      <c r="B244" s="173"/>
      <c r="C244" s="114">
        <v>0</v>
      </c>
      <c r="D244" s="114">
        <v>0</v>
      </c>
      <c r="E244" s="114">
        <v>0</v>
      </c>
      <c r="F244" s="98">
        <v>0</v>
      </c>
      <c r="G244" s="98">
        <v>0</v>
      </c>
      <c r="H244" s="98">
        <v>0</v>
      </c>
      <c r="I244" s="95">
        <f t="shared" si="94"/>
        <v>0</v>
      </c>
    </row>
    <row r="245" spans="1:12" x14ac:dyDescent="0.3">
      <c r="A245" s="97" t="s">
        <v>211</v>
      </c>
      <c r="B245" s="173"/>
      <c r="C245" s="114">
        <v>0</v>
      </c>
      <c r="D245" s="114">
        <v>0</v>
      </c>
      <c r="E245" s="114">
        <v>0</v>
      </c>
      <c r="F245" s="98">
        <v>0</v>
      </c>
      <c r="G245" s="98">
        <v>0</v>
      </c>
      <c r="H245" s="98">
        <v>0</v>
      </c>
      <c r="I245" s="95">
        <f t="shared" si="94"/>
        <v>0</v>
      </c>
    </row>
    <row r="246" spans="1:12" x14ac:dyDescent="0.3">
      <c r="A246" s="97" t="s">
        <v>212</v>
      </c>
      <c r="B246" s="174"/>
      <c r="C246" s="114">
        <v>0</v>
      </c>
      <c r="D246" s="114">
        <v>0</v>
      </c>
      <c r="E246" s="114">
        <v>0</v>
      </c>
      <c r="F246" s="98">
        <v>0</v>
      </c>
      <c r="G246" s="98">
        <v>0</v>
      </c>
      <c r="H246" s="98">
        <v>0</v>
      </c>
      <c r="I246" s="95">
        <f t="shared" si="94"/>
        <v>0</v>
      </c>
    </row>
    <row r="247" spans="1:12" ht="102" customHeight="1" x14ac:dyDescent="0.3">
      <c r="A247" s="115" t="s">
        <v>280</v>
      </c>
      <c r="B247" s="172" t="s">
        <v>95</v>
      </c>
      <c r="C247" s="242">
        <f>C248+C249+C250+C251+C252+C254</f>
        <v>40704.504469999993</v>
      </c>
      <c r="D247" s="242">
        <f t="shared" ref="D247:H247" si="95">D248+D249+D250+D251+D252+D254</f>
        <v>7232.9133299999994</v>
      </c>
      <c r="E247" s="242">
        <f t="shared" si="95"/>
        <v>34228.694130000003</v>
      </c>
      <c r="F247" s="95">
        <f t="shared" si="95"/>
        <v>7228.6941299999999</v>
      </c>
      <c r="G247" s="95">
        <f t="shared" si="95"/>
        <v>7228.6941299999999</v>
      </c>
      <c r="H247" s="95">
        <f t="shared" si="95"/>
        <v>7228.6941299999999</v>
      </c>
      <c r="I247" s="95">
        <f>SUM(C247:H247)</f>
        <v>103852.19432000001</v>
      </c>
      <c r="J247" s="96">
        <f>41129.98367-C247</f>
        <v>425.47920000000886</v>
      </c>
      <c r="K247" s="96">
        <f>7232.91333-D247</f>
        <v>0</v>
      </c>
      <c r="L247" s="96">
        <f>34228.69413-E250</f>
        <v>0</v>
      </c>
    </row>
    <row r="248" spans="1:12" x14ac:dyDescent="0.3">
      <c r="A248" s="97" t="s">
        <v>111</v>
      </c>
      <c r="B248" s="173"/>
      <c r="C248" s="114">
        <v>0</v>
      </c>
      <c r="D248" s="114">
        <v>0</v>
      </c>
      <c r="E248" s="114">
        <v>0</v>
      </c>
      <c r="F248" s="98">
        <v>0</v>
      </c>
      <c r="G248" s="98">
        <v>0</v>
      </c>
      <c r="H248" s="98">
        <v>0</v>
      </c>
      <c r="I248" s="95">
        <f t="shared" ref="I248:I254" si="96">SUM(C248:H248)</f>
        <v>0</v>
      </c>
    </row>
    <row r="249" spans="1:12" x14ac:dyDescent="0.3">
      <c r="A249" s="97" t="s">
        <v>112</v>
      </c>
      <c r="B249" s="173"/>
      <c r="C249" s="114">
        <v>0</v>
      </c>
      <c r="D249" s="114">
        <v>0</v>
      </c>
      <c r="E249" s="114">
        <v>0</v>
      </c>
      <c r="F249" s="98">
        <v>0</v>
      </c>
      <c r="G249" s="98">
        <v>0</v>
      </c>
      <c r="H249" s="98">
        <v>0</v>
      </c>
      <c r="I249" s="95">
        <f t="shared" si="96"/>
        <v>0</v>
      </c>
    </row>
    <row r="250" spans="1:12" x14ac:dyDescent="0.3">
      <c r="A250" s="97" t="s">
        <v>113</v>
      </c>
      <c r="B250" s="173"/>
      <c r="C250" s="114">
        <f>47683.96755-7308.53087-0.00001+754.547-375-50.4792</f>
        <v>40704.504469999993</v>
      </c>
      <c r="D250" s="114">
        <f>39818.03576-32585.12243</f>
        <v>7232.9133299999994</v>
      </c>
      <c r="E250" s="114">
        <f>46228.69413-12000</f>
        <v>34228.694130000003</v>
      </c>
      <c r="F250" s="98">
        <v>7228.6941299999999</v>
      </c>
      <c r="G250" s="98">
        <v>7228.6941299999999</v>
      </c>
      <c r="H250" s="98">
        <v>7228.6941299999999</v>
      </c>
      <c r="I250" s="98">
        <f t="shared" si="96"/>
        <v>103852.19432000001</v>
      </c>
    </row>
    <row r="251" spans="1:12" x14ac:dyDescent="0.3">
      <c r="A251" s="97" t="s">
        <v>209</v>
      </c>
      <c r="B251" s="173"/>
      <c r="C251" s="114">
        <v>0</v>
      </c>
      <c r="D251" s="114">
        <v>0</v>
      </c>
      <c r="E251" s="114">
        <v>0</v>
      </c>
      <c r="F251" s="98">
        <v>0</v>
      </c>
      <c r="G251" s="98">
        <v>0</v>
      </c>
      <c r="H251" s="98">
        <v>0</v>
      </c>
      <c r="I251" s="95">
        <f t="shared" si="96"/>
        <v>0</v>
      </c>
    </row>
    <row r="252" spans="1:12" x14ac:dyDescent="0.3">
      <c r="A252" s="97" t="s">
        <v>210</v>
      </c>
      <c r="B252" s="173"/>
      <c r="C252" s="114">
        <v>0</v>
      </c>
      <c r="D252" s="114">
        <v>0</v>
      </c>
      <c r="E252" s="114">
        <v>0</v>
      </c>
      <c r="F252" s="98">
        <v>0</v>
      </c>
      <c r="G252" s="98">
        <v>0</v>
      </c>
      <c r="H252" s="98">
        <v>0</v>
      </c>
      <c r="I252" s="95">
        <f t="shared" si="96"/>
        <v>0</v>
      </c>
    </row>
    <row r="253" spans="1:12" x14ac:dyDescent="0.3">
      <c r="A253" s="97" t="s">
        <v>211</v>
      </c>
      <c r="B253" s="173"/>
      <c r="C253" s="98">
        <v>0</v>
      </c>
      <c r="D253" s="98">
        <v>0</v>
      </c>
      <c r="E253" s="98">
        <v>0</v>
      </c>
      <c r="F253" s="98">
        <v>0</v>
      </c>
      <c r="G253" s="98">
        <v>0</v>
      </c>
      <c r="H253" s="98">
        <v>0</v>
      </c>
      <c r="I253" s="95">
        <f t="shared" si="96"/>
        <v>0</v>
      </c>
    </row>
    <row r="254" spans="1:12" x14ac:dyDescent="0.3">
      <c r="A254" s="97" t="s">
        <v>212</v>
      </c>
      <c r="B254" s="174"/>
      <c r="C254" s="98">
        <v>0</v>
      </c>
      <c r="D254" s="98">
        <v>0</v>
      </c>
      <c r="E254" s="98">
        <v>0</v>
      </c>
      <c r="F254" s="98">
        <v>0</v>
      </c>
      <c r="G254" s="98">
        <v>0</v>
      </c>
      <c r="H254" s="98">
        <v>0</v>
      </c>
      <c r="I254" s="95">
        <f t="shared" si="96"/>
        <v>0</v>
      </c>
    </row>
    <row r="255" spans="1:12" ht="58.5" customHeight="1" x14ac:dyDescent="0.3">
      <c r="A255" s="115" t="s">
        <v>334</v>
      </c>
      <c r="B255" s="172" t="s">
        <v>95</v>
      </c>
      <c r="C255" s="95">
        <f>C256+C257+C258+C259+C260+C262</f>
        <v>7975.5</v>
      </c>
      <c r="D255" s="95">
        <f t="shared" ref="D255:H255" si="97">D256+D257+D258+D259+D260+D262</f>
        <v>7975.5</v>
      </c>
      <c r="E255" s="95">
        <f t="shared" si="97"/>
        <v>7975.5</v>
      </c>
      <c r="F255" s="95">
        <f t="shared" si="97"/>
        <v>7975.5</v>
      </c>
      <c r="G255" s="95">
        <f t="shared" si="97"/>
        <v>7975.5</v>
      </c>
      <c r="H255" s="95">
        <f t="shared" si="97"/>
        <v>7975.5</v>
      </c>
      <c r="I255" s="95">
        <f>SUM(C255:H255)</f>
        <v>47853</v>
      </c>
    </row>
    <row r="256" spans="1:12" x14ac:dyDescent="0.3">
      <c r="A256" s="97" t="s">
        <v>111</v>
      </c>
      <c r="B256" s="173"/>
      <c r="C256" s="98">
        <v>0</v>
      </c>
      <c r="D256" s="98">
        <v>0</v>
      </c>
      <c r="E256" s="98">
        <v>0</v>
      </c>
      <c r="F256" s="98">
        <v>0</v>
      </c>
      <c r="G256" s="98">
        <v>0</v>
      </c>
      <c r="H256" s="98">
        <v>0</v>
      </c>
      <c r="I256" s="95">
        <f t="shared" ref="I256:I262" si="98">SUM(C256:H256)</f>
        <v>0</v>
      </c>
    </row>
    <row r="257" spans="1:9" x14ac:dyDescent="0.3">
      <c r="A257" s="97" t="s">
        <v>112</v>
      </c>
      <c r="B257" s="173"/>
      <c r="C257" s="98">
        <v>7975.5</v>
      </c>
      <c r="D257" s="98">
        <v>7975.5</v>
      </c>
      <c r="E257" s="98">
        <v>7975.5</v>
      </c>
      <c r="F257" s="98">
        <v>7975.5</v>
      </c>
      <c r="G257" s="98">
        <v>7975.5</v>
      </c>
      <c r="H257" s="98">
        <v>7975.5</v>
      </c>
      <c r="I257" s="98">
        <f>SUM(C257:H257)</f>
        <v>47853</v>
      </c>
    </row>
    <row r="258" spans="1:9" x14ac:dyDescent="0.3">
      <c r="A258" s="97" t="s">
        <v>113</v>
      </c>
      <c r="B258" s="173"/>
      <c r="C258" s="98">
        <v>0</v>
      </c>
      <c r="D258" s="98">
        <v>0</v>
      </c>
      <c r="E258" s="98">
        <v>0</v>
      </c>
      <c r="F258" s="98">
        <v>0</v>
      </c>
      <c r="G258" s="98">
        <v>0</v>
      </c>
      <c r="H258" s="98">
        <v>0</v>
      </c>
      <c r="I258" s="98">
        <f t="shared" si="98"/>
        <v>0</v>
      </c>
    </row>
    <row r="259" spans="1:9" x14ac:dyDescent="0.3">
      <c r="A259" s="97" t="s">
        <v>209</v>
      </c>
      <c r="B259" s="173"/>
      <c r="C259" s="98">
        <v>0</v>
      </c>
      <c r="D259" s="98">
        <v>0</v>
      </c>
      <c r="E259" s="98">
        <v>0</v>
      </c>
      <c r="F259" s="98">
        <v>0</v>
      </c>
      <c r="G259" s="98">
        <v>0</v>
      </c>
      <c r="H259" s="98">
        <v>0</v>
      </c>
      <c r="I259" s="95">
        <f t="shared" si="98"/>
        <v>0</v>
      </c>
    </row>
    <row r="260" spans="1:9" x14ac:dyDescent="0.3">
      <c r="A260" s="97" t="s">
        <v>210</v>
      </c>
      <c r="B260" s="173"/>
      <c r="C260" s="98">
        <v>0</v>
      </c>
      <c r="D260" s="98">
        <v>0</v>
      </c>
      <c r="E260" s="98">
        <v>0</v>
      </c>
      <c r="F260" s="98">
        <v>0</v>
      </c>
      <c r="G260" s="98">
        <v>0</v>
      </c>
      <c r="H260" s="98">
        <v>0</v>
      </c>
      <c r="I260" s="95">
        <f t="shared" si="98"/>
        <v>0</v>
      </c>
    </row>
    <row r="261" spans="1:9" x14ac:dyDescent="0.3">
      <c r="A261" s="97" t="s">
        <v>211</v>
      </c>
      <c r="B261" s="173"/>
      <c r="C261" s="98">
        <v>0</v>
      </c>
      <c r="D261" s="98">
        <v>0</v>
      </c>
      <c r="E261" s="98">
        <v>0</v>
      </c>
      <c r="F261" s="98">
        <v>0</v>
      </c>
      <c r="G261" s="98">
        <v>0</v>
      </c>
      <c r="H261" s="98">
        <v>0</v>
      </c>
      <c r="I261" s="95">
        <f t="shared" si="98"/>
        <v>0</v>
      </c>
    </row>
    <row r="262" spans="1:9" x14ac:dyDescent="0.3">
      <c r="A262" s="97" t="s">
        <v>212</v>
      </c>
      <c r="B262" s="174"/>
      <c r="C262" s="98">
        <v>0</v>
      </c>
      <c r="D262" s="98">
        <v>0</v>
      </c>
      <c r="E262" s="98">
        <v>0</v>
      </c>
      <c r="F262" s="98">
        <v>0</v>
      </c>
      <c r="G262" s="98">
        <v>0</v>
      </c>
      <c r="H262" s="98">
        <v>0</v>
      </c>
      <c r="I262" s="95">
        <f t="shared" si="98"/>
        <v>0</v>
      </c>
    </row>
    <row r="264" spans="1:9" x14ac:dyDescent="0.3">
      <c r="A264" s="171" t="s">
        <v>390</v>
      </c>
      <c r="B264" s="171"/>
      <c r="C264" s="171"/>
      <c r="D264" s="171"/>
      <c r="E264" s="171"/>
      <c r="F264" s="171"/>
      <c r="G264" s="171"/>
      <c r="H264" s="171"/>
      <c r="I264" s="171"/>
    </row>
    <row r="265" spans="1:9" x14ac:dyDescent="0.3">
      <c r="A265" s="171"/>
      <c r="B265" s="171"/>
      <c r="C265" s="171"/>
      <c r="D265" s="171"/>
      <c r="E265" s="171"/>
      <c r="F265" s="171"/>
      <c r="G265" s="171"/>
      <c r="H265" s="171"/>
      <c r="I265" s="171"/>
    </row>
    <row r="266" spans="1:9" ht="36" customHeight="1" x14ac:dyDescent="0.3">
      <c r="A266" s="171"/>
      <c r="B266" s="171"/>
      <c r="C266" s="171"/>
      <c r="D266" s="171"/>
      <c r="E266" s="171"/>
      <c r="F266" s="171"/>
      <c r="G266" s="171"/>
      <c r="H266" s="171"/>
      <c r="I266" s="171"/>
    </row>
    <row r="267" spans="1:9" x14ac:dyDescent="0.3">
      <c r="A267" s="171"/>
      <c r="B267" s="171"/>
      <c r="C267" s="171"/>
      <c r="D267" s="171"/>
      <c r="E267" s="171"/>
      <c r="F267" s="171"/>
      <c r="G267" s="171"/>
      <c r="H267" s="171"/>
      <c r="I267" s="171"/>
    </row>
    <row r="268" spans="1:9" x14ac:dyDescent="0.3">
      <c r="A268" s="171"/>
      <c r="B268" s="171"/>
      <c r="C268" s="171"/>
      <c r="D268" s="171"/>
      <c r="E268" s="171"/>
      <c r="F268" s="171"/>
      <c r="G268" s="171"/>
      <c r="H268" s="171"/>
      <c r="I268" s="171"/>
    </row>
    <row r="269" spans="1:9" x14ac:dyDescent="0.3">
      <c r="A269" s="171"/>
      <c r="B269" s="171"/>
      <c r="C269" s="171"/>
      <c r="D269" s="171"/>
      <c r="E269" s="171"/>
      <c r="F269" s="171"/>
      <c r="G269" s="171"/>
      <c r="H269" s="171"/>
      <c r="I269" s="171"/>
    </row>
    <row r="270" spans="1:9" x14ac:dyDescent="0.3">
      <c r="A270" s="171"/>
      <c r="B270" s="171"/>
      <c r="C270" s="171"/>
      <c r="D270" s="171"/>
      <c r="E270" s="171"/>
      <c r="F270" s="171"/>
      <c r="G270" s="171"/>
      <c r="H270" s="171"/>
      <c r="I270" s="171"/>
    </row>
    <row r="271" spans="1:9" x14ac:dyDescent="0.3">
      <c r="A271" s="171"/>
      <c r="B271" s="171"/>
      <c r="C271" s="171"/>
      <c r="D271" s="171"/>
      <c r="E271" s="171"/>
      <c r="F271" s="171"/>
      <c r="G271" s="171"/>
      <c r="H271" s="171"/>
      <c r="I271" s="171"/>
    </row>
    <row r="272" spans="1:9" ht="2.25" customHeight="1" x14ac:dyDescent="0.3">
      <c r="A272" s="171"/>
      <c r="B272" s="171"/>
      <c r="C272" s="171"/>
      <c r="D272" s="171"/>
      <c r="E272" s="171"/>
      <c r="F272" s="171"/>
      <c r="G272" s="171"/>
      <c r="H272" s="171"/>
      <c r="I272" s="171"/>
    </row>
    <row r="273" spans="1:9" ht="57" hidden="1" customHeight="1" x14ac:dyDescent="0.3">
      <c r="A273" s="171"/>
      <c r="B273" s="171"/>
      <c r="C273" s="171"/>
      <c r="D273" s="171"/>
      <c r="E273" s="171"/>
      <c r="F273" s="171"/>
      <c r="G273" s="171"/>
      <c r="H273" s="171"/>
      <c r="I273" s="171"/>
    </row>
    <row r="274" spans="1:9" x14ac:dyDescent="0.3">
      <c r="A274" s="171"/>
      <c r="B274" s="171"/>
      <c r="C274" s="171"/>
      <c r="D274" s="171"/>
      <c r="E274" s="171"/>
      <c r="F274" s="171"/>
      <c r="G274" s="171"/>
      <c r="H274" s="171"/>
      <c r="I274" s="171"/>
    </row>
    <row r="275" spans="1:9" x14ac:dyDescent="0.3">
      <c r="A275" s="171"/>
      <c r="B275" s="171"/>
      <c r="C275" s="171"/>
      <c r="D275" s="171"/>
      <c r="E275" s="171"/>
      <c r="F275" s="171"/>
      <c r="G275" s="171"/>
      <c r="H275" s="171"/>
      <c r="I275" s="171"/>
    </row>
    <row r="276" spans="1:9" x14ac:dyDescent="0.3">
      <c r="A276" s="171"/>
      <c r="B276" s="171"/>
      <c r="C276" s="171"/>
      <c r="D276" s="171"/>
      <c r="E276" s="171"/>
      <c r="F276" s="171"/>
      <c r="G276" s="171"/>
      <c r="H276" s="171"/>
      <c r="I276" s="171"/>
    </row>
    <row r="277" spans="1:9" x14ac:dyDescent="0.3">
      <c r="A277" s="171"/>
      <c r="B277" s="171"/>
      <c r="C277" s="171"/>
      <c r="D277" s="171"/>
      <c r="E277" s="171"/>
      <c r="F277" s="171"/>
      <c r="G277" s="171"/>
      <c r="H277" s="171"/>
      <c r="I277" s="171"/>
    </row>
    <row r="278" spans="1:9" x14ac:dyDescent="0.3">
      <c r="A278" s="171"/>
      <c r="B278" s="171"/>
      <c r="C278" s="171"/>
      <c r="D278" s="171"/>
      <c r="E278" s="171"/>
      <c r="F278" s="171"/>
      <c r="G278" s="171"/>
      <c r="H278" s="171"/>
      <c r="I278" s="171"/>
    </row>
    <row r="279" spans="1:9" x14ac:dyDescent="0.3">
      <c r="A279" s="171"/>
      <c r="B279" s="171"/>
      <c r="C279" s="171"/>
      <c r="D279" s="171"/>
      <c r="E279" s="171"/>
      <c r="F279" s="171"/>
      <c r="G279" s="171"/>
      <c r="H279" s="171"/>
      <c r="I279" s="171"/>
    </row>
    <row r="280" spans="1:9" x14ac:dyDescent="0.3">
      <c r="A280" s="171"/>
      <c r="B280" s="171"/>
      <c r="C280" s="171"/>
      <c r="D280" s="171"/>
      <c r="E280" s="171"/>
      <c r="F280" s="171"/>
      <c r="G280" s="171"/>
      <c r="H280" s="171"/>
      <c r="I280" s="171"/>
    </row>
    <row r="281" spans="1:9" x14ac:dyDescent="0.3">
      <c r="A281" s="171"/>
      <c r="B281" s="171"/>
      <c r="C281" s="171"/>
      <c r="D281" s="171"/>
      <c r="E281" s="171"/>
      <c r="F281" s="171"/>
      <c r="G281" s="171"/>
      <c r="H281" s="171"/>
      <c r="I281" s="171"/>
    </row>
  </sheetData>
  <mergeCells count="23">
    <mergeCell ref="B255:B262"/>
    <mergeCell ref="A2:I2"/>
    <mergeCell ref="A4:A5"/>
    <mergeCell ref="B4:B5"/>
    <mergeCell ref="C4:I4"/>
    <mergeCell ref="B7:B14"/>
    <mergeCell ref="B31:B38"/>
    <mergeCell ref="A264:I281"/>
    <mergeCell ref="B15:B22"/>
    <mergeCell ref="B23:B30"/>
    <mergeCell ref="B71:B78"/>
    <mergeCell ref="B143:B150"/>
    <mergeCell ref="B151:B158"/>
    <mergeCell ref="B159:B166"/>
    <mergeCell ref="B167:B174"/>
    <mergeCell ref="B175:B182"/>
    <mergeCell ref="B183:B190"/>
    <mergeCell ref="B191:B198"/>
    <mergeCell ref="B199:B206"/>
    <mergeCell ref="B215:B222"/>
    <mergeCell ref="B231:B238"/>
    <mergeCell ref="B239:B246"/>
    <mergeCell ref="B247:B254"/>
  </mergeCells>
  <pageMargins left="0.7" right="0.7" top="0.75" bottom="0.75" header="0.3" footer="0.3"/>
  <pageSetup paperSize="9" scale="40" fitToHeight="0" orientation="landscape" r:id="rId1"/>
  <rowBreaks count="3" manualBreakCount="3">
    <brk id="78" max="8" man="1"/>
    <brk id="190" max="8" man="1"/>
    <brk id="271" max="8" man="1"/>
  </rowBreaks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7"/>
  <sheetViews>
    <sheetView view="pageBreakPreview" topLeftCell="C1" zoomScaleNormal="100" zoomScaleSheetLayoutView="100" workbookViewId="0">
      <selection activeCell="D6" sqref="D6"/>
    </sheetView>
  </sheetViews>
  <sheetFormatPr defaultRowHeight="16.5" x14ac:dyDescent="0.25"/>
  <cols>
    <col min="1" max="1" width="10.140625" style="6" customWidth="1"/>
    <col min="2" max="2" width="41.85546875" style="6" customWidth="1"/>
    <col min="3" max="3" width="31.42578125" style="6" customWidth="1"/>
    <col min="4" max="4" width="70.85546875" style="6" customWidth="1"/>
    <col min="5" max="5" width="42.140625" style="6" customWidth="1"/>
    <col min="6" max="6" width="41.140625" style="6" customWidth="1"/>
    <col min="7" max="7" width="61.7109375" style="6" customWidth="1"/>
    <col min="8" max="16384" width="9.140625" style="6"/>
  </cols>
  <sheetData>
    <row r="1" spans="1:10" x14ac:dyDescent="0.25">
      <c r="A1" s="177" t="s">
        <v>94</v>
      </c>
      <c r="B1" s="177"/>
      <c r="C1" s="177"/>
      <c r="D1" s="177"/>
      <c r="E1" s="177"/>
      <c r="F1" s="177"/>
      <c r="G1" s="177"/>
    </row>
    <row r="2" spans="1:10" ht="19.5" x14ac:dyDescent="0.25">
      <c r="A2" s="54" t="s">
        <v>19</v>
      </c>
      <c r="B2" s="54" t="s">
        <v>260</v>
      </c>
      <c r="C2" s="54" t="s">
        <v>261</v>
      </c>
      <c r="D2" s="54" t="s">
        <v>262</v>
      </c>
      <c r="E2" s="54" t="s">
        <v>263</v>
      </c>
      <c r="F2" s="54" t="s">
        <v>264</v>
      </c>
      <c r="G2" s="54" t="s">
        <v>265</v>
      </c>
      <c r="H2" s="140"/>
      <c r="I2" s="140"/>
      <c r="J2" s="140"/>
    </row>
    <row r="3" spans="1:10" ht="24" customHeight="1" x14ac:dyDescent="0.25">
      <c r="A3" s="13">
        <v>1</v>
      </c>
      <c r="B3" s="13">
        <v>2</v>
      </c>
      <c r="C3" s="13">
        <v>3</v>
      </c>
      <c r="D3" s="13">
        <v>4</v>
      </c>
      <c r="E3" s="13">
        <v>5</v>
      </c>
      <c r="F3" s="13">
        <v>6</v>
      </c>
      <c r="G3" s="13">
        <v>7</v>
      </c>
    </row>
    <row r="4" spans="1:10" ht="24" customHeight="1" x14ac:dyDescent="0.25">
      <c r="A4" s="182" t="s">
        <v>350</v>
      </c>
      <c r="B4" s="183"/>
      <c r="C4" s="183"/>
      <c r="D4" s="183"/>
      <c r="E4" s="183"/>
      <c r="F4" s="183"/>
      <c r="G4" s="184"/>
    </row>
    <row r="5" spans="1:10" ht="74.25" customHeight="1" x14ac:dyDescent="0.25">
      <c r="A5" s="245" t="s">
        <v>10</v>
      </c>
      <c r="B5" s="145" t="s">
        <v>351</v>
      </c>
      <c r="C5" s="145" t="s">
        <v>279</v>
      </c>
      <c r="D5" s="145" t="s">
        <v>352</v>
      </c>
      <c r="E5" s="145" t="s">
        <v>353</v>
      </c>
      <c r="F5" s="145" t="s">
        <v>95</v>
      </c>
      <c r="G5" s="246" t="s">
        <v>354</v>
      </c>
    </row>
    <row r="6" spans="1:10" ht="82.5" customHeight="1" x14ac:dyDescent="0.25">
      <c r="A6" s="245" t="s">
        <v>11</v>
      </c>
      <c r="B6" s="145" t="s">
        <v>351</v>
      </c>
      <c r="C6" s="145" t="s">
        <v>279</v>
      </c>
      <c r="D6" s="145" t="s">
        <v>401</v>
      </c>
      <c r="E6" s="145" t="s">
        <v>402</v>
      </c>
      <c r="F6" s="145" t="s">
        <v>95</v>
      </c>
      <c r="G6" s="246" t="s">
        <v>403</v>
      </c>
    </row>
    <row r="7" spans="1:10" ht="38.25" customHeight="1" x14ac:dyDescent="0.25">
      <c r="A7" s="178" t="s">
        <v>287</v>
      </c>
      <c r="B7" s="179"/>
      <c r="C7" s="179"/>
      <c r="D7" s="179"/>
      <c r="E7" s="179"/>
      <c r="F7" s="179"/>
      <c r="G7" s="180"/>
    </row>
    <row r="8" spans="1:10" ht="101.25" customHeight="1" x14ac:dyDescent="0.25">
      <c r="A8" s="54" t="s">
        <v>12</v>
      </c>
      <c r="B8" s="139" t="s">
        <v>281</v>
      </c>
      <c r="C8" s="139" t="s">
        <v>279</v>
      </c>
      <c r="D8" s="54" t="s">
        <v>256</v>
      </c>
      <c r="E8" s="54" t="s">
        <v>258</v>
      </c>
      <c r="F8" s="54" t="s">
        <v>95</v>
      </c>
      <c r="G8" s="7" t="s">
        <v>202</v>
      </c>
    </row>
    <row r="9" spans="1:10" ht="72.75" customHeight="1" x14ac:dyDescent="0.25">
      <c r="A9" s="54" t="s">
        <v>13</v>
      </c>
      <c r="B9" s="139" t="s">
        <v>281</v>
      </c>
      <c r="C9" s="139" t="s">
        <v>279</v>
      </c>
      <c r="D9" s="54" t="s">
        <v>257</v>
      </c>
      <c r="E9" s="54" t="s">
        <v>259</v>
      </c>
      <c r="F9" s="54" t="s">
        <v>95</v>
      </c>
      <c r="G9" s="7" t="s">
        <v>96</v>
      </c>
    </row>
    <row r="10" spans="1:10" x14ac:dyDescent="0.25">
      <c r="G10" s="141"/>
    </row>
    <row r="11" spans="1:10" ht="26.25" customHeight="1" x14ac:dyDescent="0.25">
      <c r="A11" s="181" t="s">
        <v>404</v>
      </c>
      <c r="B11" s="181"/>
      <c r="C11" s="181"/>
      <c r="D11" s="181"/>
      <c r="E11" s="181"/>
      <c r="F11" s="181"/>
      <c r="G11" s="181"/>
    </row>
    <row r="12" spans="1:10" x14ac:dyDescent="0.25">
      <c r="A12" s="181"/>
      <c r="B12" s="181"/>
      <c r="C12" s="181"/>
      <c r="D12" s="181"/>
      <c r="E12" s="181"/>
      <c r="F12" s="181"/>
      <c r="G12" s="181"/>
    </row>
    <row r="13" spans="1:10" x14ac:dyDescent="0.25">
      <c r="A13" s="181"/>
      <c r="B13" s="181"/>
      <c r="C13" s="181"/>
      <c r="D13" s="181"/>
      <c r="E13" s="181"/>
      <c r="F13" s="181"/>
      <c r="G13" s="181"/>
    </row>
    <row r="14" spans="1:10" x14ac:dyDescent="0.25">
      <c r="A14" s="181"/>
      <c r="B14" s="181"/>
      <c r="C14" s="181"/>
      <c r="D14" s="181"/>
      <c r="E14" s="181"/>
      <c r="F14" s="181"/>
      <c r="G14" s="181"/>
    </row>
    <row r="15" spans="1:10" x14ac:dyDescent="0.25">
      <c r="A15" s="181"/>
      <c r="B15" s="181"/>
      <c r="C15" s="181"/>
      <c r="D15" s="181"/>
      <c r="E15" s="181"/>
      <c r="F15" s="181"/>
      <c r="G15" s="181"/>
    </row>
    <row r="16" spans="1:10" x14ac:dyDescent="0.25">
      <c r="A16" s="181"/>
      <c r="B16" s="181"/>
      <c r="C16" s="181"/>
      <c r="D16" s="181"/>
      <c r="E16" s="181"/>
      <c r="F16" s="181"/>
      <c r="G16" s="181"/>
    </row>
    <row r="17" spans="1:7" x14ac:dyDescent="0.25">
      <c r="A17" s="181"/>
      <c r="B17" s="181"/>
      <c r="C17" s="181"/>
      <c r="D17" s="181"/>
      <c r="E17" s="181"/>
      <c r="F17" s="181"/>
      <c r="G17" s="181"/>
    </row>
  </sheetData>
  <mergeCells count="4">
    <mergeCell ref="A1:G1"/>
    <mergeCell ref="A7:G7"/>
    <mergeCell ref="A11:G17"/>
    <mergeCell ref="A4:G4"/>
  </mergeCells>
  <hyperlinks>
    <hyperlink ref="G9" r:id="rId1" xr:uid="{00000000-0004-0000-0400-000000000000}"/>
    <hyperlink ref="G8" r:id="rId2" xr:uid="{00000000-0004-0000-0400-000001000000}"/>
    <hyperlink ref="G5" r:id="rId3" xr:uid="{00000000-0004-0000-0400-000002000000}"/>
    <hyperlink ref="G6" r:id="rId4" xr:uid="{00000000-0004-0000-0400-000003000000}"/>
  </hyperlinks>
  <pageMargins left="0.70866141732283472" right="0.70866141732283472" top="0.74803149606299213" bottom="0.74803149606299213" header="0.31496062992125984" footer="0.31496062992125984"/>
  <pageSetup paperSize="9" scale="40" orientation="landscape"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3:R319"/>
  <sheetViews>
    <sheetView tabSelected="1" view="pageBreakPreview" topLeftCell="C39" zoomScaleNormal="100" zoomScaleSheetLayoutView="100" workbookViewId="0">
      <selection activeCell="D45" sqref="D45:H52"/>
    </sheetView>
  </sheetViews>
  <sheetFormatPr defaultRowHeight="17.25" x14ac:dyDescent="0.3"/>
  <cols>
    <col min="1" max="1" width="7.42578125" style="3" customWidth="1"/>
    <col min="2" max="2" width="15.85546875" style="3" customWidth="1"/>
    <col min="3" max="3" width="32.140625" style="3" customWidth="1"/>
    <col min="4" max="4" width="11.85546875" style="3" customWidth="1"/>
    <col min="5" max="5" width="10.5703125" style="3" customWidth="1"/>
    <col min="6" max="6" width="10.5703125" style="36" hidden="1" customWidth="1"/>
    <col min="7" max="7" width="20" style="3" customWidth="1"/>
    <col min="8" max="8" width="19.140625" style="3" bestFit="1" customWidth="1"/>
    <col min="9" max="9" width="40.28515625" style="3" customWidth="1"/>
    <col min="10" max="10" width="21" style="27" customWidth="1"/>
    <col min="11" max="11" width="19.5703125" style="27" bestFit="1" customWidth="1"/>
    <col min="12" max="12" width="20" style="27" customWidth="1"/>
    <col min="13" max="13" width="16.5703125" style="3" customWidth="1"/>
    <col min="14" max="14" width="20.85546875" style="3" customWidth="1"/>
    <col min="15" max="15" width="13.85546875" style="3" customWidth="1"/>
    <col min="16" max="16" width="18.140625" style="3" customWidth="1"/>
    <col min="17" max="17" width="9.140625" style="3"/>
    <col min="18" max="18" width="32.7109375" style="3" customWidth="1"/>
    <col min="19" max="16384" width="9.140625" style="3"/>
  </cols>
  <sheetData>
    <row r="3" spans="1:16" ht="64.5" customHeight="1" x14ac:dyDescent="0.3">
      <c r="A3" s="203" t="s">
        <v>97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</row>
    <row r="4" spans="1:16" ht="16.5" customHeight="1" x14ac:dyDescent="0.3">
      <c r="A4" s="1"/>
      <c r="B4" s="2"/>
      <c r="C4" s="11"/>
      <c r="D4" s="11"/>
      <c r="E4" s="11"/>
      <c r="F4" s="14"/>
      <c r="G4" s="11"/>
      <c r="H4" s="11"/>
      <c r="I4" s="11"/>
      <c r="J4" s="52"/>
      <c r="K4" s="52"/>
      <c r="L4" s="52"/>
      <c r="M4" s="11"/>
      <c r="N4" s="11"/>
      <c r="O4" s="11"/>
      <c r="P4" s="11"/>
    </row>
    <row r="5" spans="1:16" ht="15" customHeight="1" x14ac:dyDescent="0.3">
      <c r="A5" s="204" t="s">
        <v>19</v>
      </c>
      <c r="B5" s="191" t="s">
        <v>98</v>
      </c>
      <c r="C5" s="205" t="s">
        <v>99</v>
      </c>
      <c r="D5" s="205" t="s">
        <v>100</v>
      </c>
      <c r="E5" s="205" t="s">
        <v>101</v>
      </c>
      <c r="F5" s="206" t="s">
        <v>102</v>
      </c>
      <c r="G5" s="191" t="s">
        <v>103</v>
      </c>
      <c r="H5" s="191" t="s">
        <v>104</v>
      </c>
      <c r="I5" s="191" t="s">
        <v>105</v>
      </c>
      <c r="J5" s="215" t="s">
        <v>106</v>
      </c>
      <c r="K5" s="216"/>
      <c r="L5" s="216"/>
      <c r="M5" s="216"/>
      <c r="N5" s="216"/>
      <c r="O5" s="51"/>
      <c r="P5" s="191" t="s">
        <v>107</v>
      </c>
    </row>
    <row r="6" spans="1:16" x14ac:dyDescent="0.3">
      <c r="A6" s="204"/>
      <c r="B6" s="192"/>
      <c r="C6" s="205"/>
      <c r="D6" s="205"/>
      <c r="E6" s="205"/>
      <c r="F6" s="207"/>
      <c r="G6" s="192"/>
      <c r="H6" s="192"/>
      <c r="I6" s="192"/>
      <c r="J6" s="218"/>
      <c r="K6" s="203"/>
      <c r="L6" s="203"/>
      <c r="M6" s="203"/>
      <c r="N6" s="203"/>
      <c r="O6" s="192" t="s">
        <v>108</v>
      </c>
      <c r="P6" s="192"/>
    </row>
    <row r="7" spans="1:16" x14ac:dyDescent="0.3">
      <c r="A7" s="204"/>
      <c r="B7" s="192"/>
      <c r="C7" s="205"/>
      <c r="D7" s="205"/>
      <c r="E7" s="205"/>
      <c r="F7" s="207"/>
      <c r="G7" s="192"/>
      <c r="H7" s="192"/>
      <c r="I7" s="192"/>
      <c r="J7" s="218"/>
      <c r="K7" s="203"/>
      <c r="L7" s="203"/>
      <c r="M7" s="203"/>
      <c r="N7" s="203"/>
      <c r="O7" s="192"/>
      <c r="P7" s="192"/>
    </row>
    <row r="8" spans="1:16" x14ac:dyDescent="0.3">
      <c r="A8" s="204"/>
      <c r="B8" s="192"/>
      <c r="C8" s="205"/>
      <c r="D8" s="205"/>
      <c r="E8" s="205"/>
      <c r="F8" s="207"/>
      <c r="G8" s="192"/>
      <c r="H8" s="192"/>
      <c r="I8" s="192"/>
      <c r="J8" s="218"/>
      <c r="K8" s="203"/>
      <c r="L8" s="203"/>
      <c r="M8" s="203"/>
      <c r="N8" s="203"/>
      <c r="O8" s="192"/>
      <c r="P8" s="192"/>
    </row>
    <row r="9" spans="1:16" x14ac:dyDescent="0.3">
      <c r="A9" s="204"/>
      <c r="B9" s="192"/>
      <c r="C9" s="205"/>
      <c r="D9" s="205"/>
      <c r="E9" s="205"/>
      <c r="F9" s="207"/>
      <c r="G9" s="192"/>
      <c r="H9" s="192"/>
      <c r="I9" s="192"/>
      <c r="J9" s="220"/>
      <c r="K9" s="221"/>
      <c r="L9" s="221"/>
      <c r="M9" s="221"/>
      <c r="N9" s="221"/>
      <c r="O9" s="192"/>
      <c r="P9" s="192"/>
    </row>
    <row r="10" spans="1:16" ht="68.25" customHeight="1" x14ac:dyDescent="0.3">
      <c r="A10" s="204"/>
      <c r="B10" s="193"/>
      <c r="C10" s="205"/>
      <c r="D10" s="205"/>
      <c r="E10" s="205"/>
      <c r="F10" s="208"/>
      <c r="G10" s="193"/>
      <c r="H10" s="193"/>
      <c r="I10" s="193"/>
      <c r="J10" s="49" t="s">
        <v>290</v>
      </c>
      <c r="K10" s="48" t="s">
        <v>291</v>
      </c>
      <c r="L10" s="48" t="s">
        <v>292</v>
      </c>
      <c r="M10" s="48" t="s">
        <v>293</v>
      </c>
      <c r="N10" s="48" t="s">
        <v>294</v>
      </c>
      <c r="O10" s="193"/>
      <c r="P10" s="193"/>
    </row>
    <row r="11" spans="1:16" x14ac:dyDescent="0.3">
      <c r="A11" s="47">
        <v>1</v>
      </c>
      <c r="B11" s="49">
        <v>2</v>
      </c>
      <c r="C11" s="49">
        <v>3</v>
      </c>
      <c r="D11" s="49">
        <v>4</v>
      </c>
      <c r="E11" s="49">
        <v>5</v>
      </c>
      <c r="F11" s="50"/>
      <c r="G11" s="48">
        <v>6</v>
      </c>
      <c r="H11" s="48">
        <v>7</v>
      </c>
      <c r="I11" s="48">
        <v>8</v>
      </c>
      <c r="J11" s="49">
        <v>9</v>
      </c>
      <c r="K11" s="49">
        <v>10</v>
      </c>
      <c r="L11" s="49">
        <v>11</v>
      </c>
      <c r="M11" s="49">
        <v>12</v>
      </c>
      <c r="N11" s="49">
        <v>13</v>
      </c>
      <c r="O11" s="49">
        <v>15</v>
      </c>
      <c r="P11" s="12">
        <v>16</v>
      </c>
    </row>
    <row r="12" spans="1:16" x14ac:dyDescent="0.3">
      <c r="A12" s="215" t="s">
        <v>109</v>
      </c>
      <c r="B12" s="216"/>
      <c r="C12" s="216"/>
      <c r="D12" s="216"/>
      <c r="E12" s="216"/>
      <c r="F12" s="216"/>
      <c r="G12" s="216"/>
      <c r="H12" s="217"/>
      <c r="I12" s="16" t="s">
        <v>110</v>
      </c>
      <c r="J12" s="17">
        <f>J13+J14+J15+J16+J17+J19</f>
        <v>477938.78310999996</v>
      </c>
      <c r="K12" s="17">
        <f t="shared" ref="K12:N12" si="0">K13+K14+K15+K16+K17+K19</f>
        <v>507051.33263000002</v>
      </c>
      <c r="L12" s="17">
        <f t="shared" si="0"/>
        <v>0</v>
      </c>
      <c r="M12" s="17">
        <f t="shared" si="0"/>
        <v>0</v>
      </c>
      <c r="N12" s="17">
        <f t="shared" si="0"/>
        <v>0</v>
      </c>
      <c r="O12" s="223"/>
      <c r="P12" s="223"/>
    </row>
    <row r="13" spans="1:16" x14ac:dyDescent="0.3">
      <c r="A13" s="218"/>
      <c r="B13" s="203"/>
      <c r="C13" s="203"/>
      <c r="D13" s="203"/>
      <c r="E13" s="203"/>
      <c r="F13" s="203"/>
      <c r="G13" s="203"/>
      <c r="H13" s="219"/>
      <c r="I13" s="18" t="s">
        <v>111</v>
      </c>
      <c r="J13" s="19">
        <f t="shared" ref="J13:N17" si="1">J22</f>
        <v>0</v>
      </c>
      <c r="K13" s="19">
        <f t="shared" si="1"/>
        <v>0</v>
      </c>
      <c r="L13" s="19">
        <f t="shared" si="1"/>
        <v>0</v>
      </c>
      <c r="M13" s="19">
        <f t="shared" si="1"/>
        <v>0</v>
      </c>
      <c r="N13" s="19">
        <f t="shared" si="1"/>
        <v>0</v>
      </c>
      <c r="O13" s="224"/>
      <c r="P13" s="224"/>
    </row>
    <row r="14" spans="1:16" x14ac:dyDescent="0.3">
      <c r="A14" s="218"/>
      <c r="B14" s="203"/>
      <c r="C14" s="203"/>
      <c r="D14" s="203"/>
      <c r="E14" s="203"/>
      <c r="F14" s="203"/>
      <c r="G14" s="203"/>
      <c r="H14" s="219"/>
      <c r="I14" s="18" t="s">
        <v>112</v>
      </c>
      <c r="J14" s="20">
        <f t="shared" si="1"/>
        <v>162332.83069</v>
      </c>
      <c r="K14" s="20">
        <f t="shared" si="1"/>
        <v>108513</v>
      </c>
      <c r="L14" s="20">
        <f t="shared" si="1"/>
        <v>0</v>
      </c>
      <c r="M14" s="20">
        <f t="shared" si="1"/>
        <v>0</v>
      </c>
      <c r="N14" s="20">
        <f t="shared" si="1"/>
        <v>0</v>
      </c>
      <c r="O14" s="224"/>
      <c r="P14" s="224"/>
    </row>
    <row r="15" spans="1:16" x14ac:dyDescent="0.3">
      <c r="A15" s="218"/>
      <c r="B15" s="203"/>
      <c r="C15" s="203"/>
      <c r="D15" s="203"/>
      <c r="E15" s="203"/>
      <c r="F15" s="203"/>
      <c r="G15" s="203"/>
      <c r="H15" s="219"/>
      <c r="I15" s="18" t="s">
        <v>113</v>
      </c>
      <c r="J15" s="20">
        <f t="shared" si="1"/>
        <v>195605.95241999996</v>
      </c>
      <c r="K15" s="20">
        <f t="shared" si="1"/>
        <v>48538.332630000004</v>
      </c>
      <c r="L15" s="20">
        <f t="shared" si="1"/>
        <v>0</v>
      </c>
      <c r="M15" s="20">
        <f t="shared" si="1"/>
        <v>0</v>
      </c>
      <c r="N15" s="20">
        <f t="shared" si="1"/>
        <v>0</v>
      </c>
      <c r="O15" s="224"/>
      <c r="P15" s="224"/>
    </row>
    <row r="16" spans="1:16" ht="33" x14ac:dyDescent="0.3">
      <c r="A16" s="218"/>
      <c r="B16" s="203"/>
      <c r="C16" s="203"/>
      <c r="D16" s="203"/>
      <c r="E16" s="203"/>
      <c r="F16" s="203"/>
      <c r="G16" s="203"/>
      <c r="H16" s="219"/>
      <c r="I16" s="18" t="s">
        <v>114</v>
      </c>
      <c r="J16" s="20">
        <f t="shared" si="1"/>
        <v>0</v>
      </c>
      <c r="K16" s="20">
        <f t="shared" si="1"/>
        <v>0</v>
      </c>
      <c r="L16" s="20">
        <f t="shared" si="1"/>
        <v>0</v>
      </c>
      <c r="M16" s="20">
        <f t="shared" si="1"/>
        <v>0</v>
      </c>
      <c r="N16" s="20">
        <f t="shared" si="1"/>
        <v>0</v>
      </c>
      <c r="O16" s="224"/>
      <c r="P16" s="224"/>
    </row>
    <row r="17" spans="1:16" ht="33" x14ac:dyDescent="0.3">
      <c r="A17" s="218"/>
      <c r="B17" s="203"/>
      <c r="C17" s="203"/>
      <c r="D17" s="203"/>
      <c r="E17" s="203"/>
      <c r="F17" s="203"/>
      <c r="G17" s="203"/>
      <c r="H17" s="219"/>
      <c r="I17" s="18" t="s">
        <v>115</v>
      </c>
      <c r="J17" s="20">
        <f t="shared" si="1"/>
        <v>0</v>
      </c>
      <c r="K17" s="20">
        <f t="shared" si="1"/>
        <v>0</v>
      </c>
      <c r="L17" s="20">
        <f t="shared" si="1"/>
        <v>0</v>
      </c>
      <c r="M17" s="20">
        <f t="shared" si="1"/>
        <v>0</v>
      </c>
      <c r="N17" s="20">
        <f t="shared" si="1"/>
        <v>0</v>
      </c>
      <c r="O17" s="224"/>
      <c r="P17" s="224"/>
    </row>
    <row r="18" spans="1:16" x14ac:dyDescent="0.3">
      <c r="A18" s="218"/>
      <c r="B18" s="203"/>
      <c r="C18" s="203"/>
      <c r="D18" s="203"/>
      <c r="E18" s="203"/>
      <c r="F18" s="203"/>
      <c r="G18" s="203"/>
      <c r="H18" s="219"/>
      <c r="I18" s="18" t="s">
        <v>116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24"/>
      <c r="P18" s="224"/>
    </row>
    <row r="19" spans="1:16" x14ac:dyDescent="0.3">
      <c r="A19" s="220"/>
      <c r="B19" s="221"/>
      <c r="C19" s="221"/>
      <c r="D19" s="221"/>
      <c r="E19" s="221"/>
      <c r="F19" s="221"/>
      <c r="G19" s="221"/>
      <c r="H19" s="222"/>
      <c r="I19" s="18" t="s">
        <v>117</v>
      </c>
      <c r="J19" s="20">
        <f>J28</f>
        <v>120000</v>
      </c>
      <c r="K19" s="20">
        <f>K28</f>
        <v>350000</v>
      </c>
      <c r="L19" s="20">
        <f>L28</f>
        <v>0</v>
      </c>
      <c r="M19" s="20">
        <f>M28</f>
        <v>0</v>
      </c>
      <c r="N19" s="20">
        <f>N28</f>
        <v>0</v>
      </c>
      <c r="O19" s="225"/>
      <c r="P19" s="225"/>
    </row>
    <row r="20" spans="1:16" ht="45.75" customHeight="1" x14ac:dyDescent="0.3">
      <c r="A20" s="205" t="s">
        <v>269</v>
      </c>
      <c r="B20" s="205"/>
      <c r="C20" s="205"/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5"/>
      <c r="O20" s="205"/>
      <c r="P20" s="205"/>
    </row>
    <row r="21" spans="1:16" x14ac:dyDescent="0.3">
      <c r="A21" s="218" t="s">
        <v>118</v>
      </c>
      <c r="B21" s="203"/>
      <c r="C21" s="203"/>
      <c r="D21" s="203"/>
      <c r="E21" s="203"/>
      <c r="F21" s="203"/>
      <c r="G21" s="203"/>
      <c r="H21" s="219"/>
      <c r="I21" s="21" t="s">
        <v>110</v>
      </c>
      <c r="J21" s="22">
        <f>J22+J23+J24+J25+J26+J28</f>
        <v>477938.78310999996</v>
      </c>
      <c r="K21" s="22">
        <f t="shared" ref="K21:N21" si="2">K22+K23+K24+K25+K26+K27+K28</f>
        <v>507051.33263000002</v>
      </c>
      <c r="L21" s="22">
        <f t="shared" si="2"/>
        <v>0</v>
      </c>
      <c r="M21" s="22">
        <f t="shared" si="2"/>
        <v>0</v>
      </c>
      <c r="N21" s="22">
        <f t="shared" si="2"/>
        <v>0</v>
      </c>
      <c r="O21" s="223"/>
      <c r="P21" s="223"/>
    </row>
    <row r="22" spans="1:16" x14ac:dyDescent="0.3">
      <c r="A22" s="218"/>
      <c r="B22" s="203"/>
      <c r="C22" s="203"/>
      <c r="D22" s="203"/>
      <c r="E22" s="203"/>
      <c r="F22" s="203"/>
      <c r="G22" s="203"/>
      <c r="H22" s="219"/>
      <c r="I22" s="23" t="s">
        <v>111</v>
      </c>
      <c r="J22" s="19">
        <f>J30+J38+J46+J54+J62+J70+J78+J86+J94+J102+J110+J118</f>
        <v>0</v>
      </c>
      <c r="K22" s="19">
        <f t="shared" ref="K22:N22" si="3">K30+K38+K46+K54+K62+K70+K78+K86+K94+K102+K110+K118</f>
        <v>0</v>
      </c>
      <c r="L22" s="19">
        <f t="shared" si="3"/>
        <v>0</v>
      </c>
      <c r="M22" s="19">
        <f t="shared" si="3"/>
        <v>0</v>
      </c>
      <c r="N22" s="19">
        <f t="shared" si="3"/>
        <v>0</v>
      </c>
      <c r="O22" s="224"/>
      <c r="P22" s="224"/>
    </row>
    <row r="23" spans="1:16" x14ac:dyDescent="0.3">
      <c r="A23" s="218"/>
      <c r="B23" s="203"/>
      <c r="C23" s="203"/>
      <c r="D23" s="203"/>
      <c r="E23" s="203"/>
      <c r="F23" s="203"/>
      <c r="G23" s="203"/>
      <c r="H23" s="219"/>
      <c r="I23" s="23" t="s">
        <v>112</v>
      </c>
      <c r="J23" s="19">
        <f t="shared" ref="J23:N23" si="4">J31+J39+J47+J55+J63+J71+J79+J87+J95+J103+J111+J119</f>
        <v>162332.83069</v>
      </c>
      <c r="K23" s="19">
        <f t="shared" si="4"/>
        <v>108513</v>
      </c>
      <c r="L23" s="19">
        <f t="shared" si="4"/>
        <v>0</v>
      </c>
      <c r="M23" s="19">
        <f t="shared" si="4"/>
        <v>0</v>
      </c>
      <c r="N23" s="19">
        <f t="shared" si="4"/>
        <v>0</v>
      </c>
      <c r="O23" s="224"/>
      <c r="P23" s="224"/>
    </row>
    <row r="24" spans="1:16" x14ac:dyDescent="0.3">
      <c r="A24" s="218"/>
      <c r="B24" s="203"/>
      <c r="C24" s="203"/>
      <c r="D24" s="203"/>
      <c r="E24" s="203"/>
      <c r="F24" s="203"/>
      <c r="G24" s="203"/>
      <c r="H24" s="219"/>
      <c r="I24" s="23" t="s">
        <v>113</v>
      </c>
      <c r="J24" s="19">
        <f>J32+J40+J48+J56+J64+J72+J80+J88+J96+J104+J112+J120+375</f>
        <v>195605.95241999996</v>
      </c>
      <c r="K24" s="19">
        <f t="shared" ref="K24:N24" si="5">K32+K40+K48+K56+K64+K72+K80+K88+K96+K104+K112+K120</f>
        <v>48538.332630000004</v>
      </c>
      <c r="L24" s="19">
        <f t="shared" si="5"/>
        <v>0</v>
      </c>
      <c r="M24" s="19">
        <f t="shared" si="5"/>
        <v>0</v>
      </c>
      <c r="N24" s="19">
        <f t="shared" si="5"/>
        <v>0</v>
      </c>
      <c r="O24" s="224"/>
      <c r="P24" s="224"/>
    </row>
    <row r="25" spans="1:16" ht="33.75" x14ac:dyDescent="0.3">
      <c r="A25" s="218"/>
      <c r="B25" s="203"/>
      <c r="C25" s="203"/>
      <c r="D25" s="203"/>
      <c r="E25" s="203"/>
      <c r="F25" s="203"/>
      <c r="G25" s="203"/>
      <c r="H25" s="219"/>
      <c r="I25" s="24" t="s">
        <v>114</v>
      </c>
      <c r="J25" s="19">
        <f t="shared" ref="J25:N25" si="6">J33+J41+J49+J57+J65+J73+J81+J89+J97+J105+J113+J121</f>
        <v>0</v>
      </c>
      <c r="K25" s="19">
        <f t="shared" si="6"/>
        <v>0</v>
      </c>
      <c r="L25" s="19">
        <f t="shared" si="6"/>
        <v>0</v>
      </c>
      <c r="M25" s="19">
        <f t="shared" si="6"/>
        <v>0</v>
      </c>
      <c r="N25" s="19">
        <f t="shared" si="6"/>
        <v>0</v>
      </c>
      <c r="O25" s="224"/>
      <c r="P25" s="224"/>
    </row>
    <row r="26" spans="1:16" ht="33" x14ac:dyDescent="0.3">
      <c r="A26" s="218"/>
      <c r="B26" s="203"/>
      <c r="C26" s="203"/>
      <c r="D26" s="203"/>
      <c r="E26" s="203"/>
      <c r="F26" s="203"/>
      <c r="G26" s="203"/>
      <c r="H26" s="219"/>
      <c r="I26" s="18" t="s">
        <v>115</v>
      </c>
      <c r="J26" s="19">
        <f t="shared" ref="J26:N26" si="7">J34+J42+J50+J58+J66+J74+J82+J90+J98+J106+J114+J122</f>
        <v>0</v>
      </c>
      <c r="K26" s="19">
        <f t="shared" si="7"/>
        <v>0</v>
      </c>
      <c r="L26" s="19">
        <f t="shared" si="7"/>
        <v>0</v>
      </c>
      <c r="M26" s="19">
        <f t="shared" si="7"/>
        <v>0</v>
      </c>
      <c r="N26" s="19">
        <f t="shared" si="7"/>
        <v>0</v>
      </c>
      <c r="O26" s="224"/>
      <c r="P26" s="224"/>
    </row>
    <row r="27" spans="1:16" x14ac:dyDescent="0.3">
      <c r="A27" s="218"/>
      <c r="B27" s="203"/>
      <c r="C27" s="203"/>
      <c r="D27" s="203"/>
      <c r="E27" s="203"/>
      <c r="F27" s="203"/>
      <c r="G27" s="203"/>
      <c r="H27" s="219"/>
      <c r="I27" s="18" t="s">
        <v>116</v>
      </c>
      <c r="J27" s="19">
        <f t="shared" ref="J27:N27" si="8">J35+J43+J51+J59+J67+J75+J83+J91+J99+J107+J115+J123</f>
        <v>0</v>
      </c>
      <c r="K27" s="19">
        <f t="shared" si="8"/>
        <v>0</v>
      </c>
      <c r="L27" s="19">
        <f t="shared" si="8"/>
        <v>0</v>
      </c>
      <c r="M27" s="19">
        <f t="shared" si="8"/>
        <v>0</v>
      </c>
      <c r="N27" s="19">
        <f t="shared" si="8"/>
        <v>0</v>
      </c>
      <c r="O27" s="224"/>
      <c r="P27" s="224"/>
    </row>
    <row r="28" spans="1:16" x14ac:dyDescent="0.3">
      <c r="A28" s="220"/>
      <c r="B28" s="221"/>
      <c r="C28" s="221"/>
      <c r="D28" s="221"/>
      <c r="E28" s="221"/>
      <c r="F28" s="221"/>
      <c r="G28" s="221"/>
      <c r="H28" s="222"/>
      <c r="I28" s="24" t="s">
        <v>117</v>
      </c>
      <c r="J28" s="19">
        <f t="shared" ref="J28:N28" si="9">J36+J44+J52+J60+J68+J76+J84+J92+J100+J108+J116+J124</f>
        <v>120000</v>
      </c>
      <c r="K28" s="19">
        <f t="shared" si="9"/>
        <v>350000</v>
      </c>
      <c r="L28" s="19">
        <f t="shared" si="9"/>
        <v>0</v>
      </c>
      <c r="M28" s="19">
        <f t="shared" si="9"/>
        <v>0</v>
      </c>
      <c r="N28" s="19">
        <f t="shared" si="9"/>
        <v>0</v>
      </c>
      <c r="O28" s="225"/>
      <c r="P28" s="225"/>
    </row>
    <row r="29" spans="1:16" s="32" customFormat="1" ht="27" customHeight="1" x14ac:dyDescent="0.3">
      <c r="A29" s="185">
        <v>1</v>
      </c>
      <c r="B29" s="191" t="s">
        <v>124</v>
      </c>
      <c r="C29" s="191" t="s">
        <v>125</v>
      </c>
      <c r="D29" s="191" t="s">
        <v>47</v>
      </c>
      <c r="E29" s="191" t="s">
        <v>126</v>
      </c>
      <c r="F29" s="56"/>
      <c r="G29" s="194">
        <f>J29+K29+L29+M29+N29</f>
        <v>246</v>
      </c>
      <c r="H29" s="194">
        <v>246</v>
      </c>
      <c r="I29" s="21" t="s">
        <v>110</v>
      </c>
      <c r="J29" s="17">
        <f>J30+J31+J32+J33+J34+J36</f>
        <v>246</v>
      </c>
      <c r="K29" s="17">
        <f t="shared" ref="K29:N29" si="10">K30+K31+K32+K33+K34+K36</f>
        <v>0</v>
      </c>
      <c r="L29" s="17">
        <f>L30+L31+L32+L33+L34+L36</f>
        <v>0</v>
      </c>
      <c r="M29" s="17">
        <f t="shared" si="10"/>
        <v>0</v>
      </c>
      <c r="N29" s="17">
        <f t="shared" si="10"/>
        <v>0</v>
      </c>
      <c r="O29" s="191" t="s">
        <v>288</v>
      </c>
      <c r="P29" s="191" t="s">
        <v>227</v>
      </c>
    </row>
    <row r="30" spans="1:16" s="32" customFormat="1" ht="27" customHeight="1" x14ac:dyDescent="0.3">
      <c r="A30" s="186"/>
      <c r="B30" s="192"/>
      <c r="C30" s="192"/>
      <c r="D30" s="192"/>
      <c r="E30" s="192"/>
      <c r="F30" s="55"/>
      <c r="G30" s="195"/>
      <c r="H30" s="195"/>
      <c r="I30" s="23" t="s">
        <v>111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2"/>
      <c r="P30" s="192"/>
    </row>
    <row r="31" spans="1:16" s="32" customFormat="1" ht="27" customHeight="1" x14ac:dyDescent="0.3">
      <c r="A31" s="186"/>
      <c r="B31" s="192"/>
      <c r="C31" s="192"/>
      <c r="D31" s="192"/>
      <c r="E31" s="192"/>
      <c r="F31" s="55"/>
      <c r="G31" s="195"/>
      <c r="H31" s="195"/>
      <c r="I31" s="23" t="s">
        <v>112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2"/>
      <c r="P31" s="192"/>
    </row>
    <row r="32" spans="1:16" s="32" customFormat="1" ht="27" customHeight="1" x14ac:dyDescent="0.3">
      <c r="A32" s="186"/>
      <c r="B32" s="192"/>
      <c r="C32" s="192"/>
      <c r="D32" s="192"/>
      <c r="E32" s="192"/>
      <c r="F32" s="55"/>
      <c r="G32" s="195"/>
      <c r="H32" s="195"/>
      <c r="I32" s="23" t="s">
        <v>113</v>
      </c>
      <c r="J32" s="19">
        <v>246</v>
      </c>
      <c r="K32" s="19">
        <v>0</v>
      </c>
      <c r="L32" s="19">
        <v>0</v>
      </c>
      <c r="M32" s="19">
        <v>0</v>
      </c>
      <c r="N32" s="19">
        <v>0</v>
      </c>
      <c r="O32" s="192"/>
      <c r="P32" s="192"/>
    </row>
    <row r="33" spans="1:18" s="32" customFormat="1" ht="33.75" x14ac:dyDescent="0.3">
      <c r="A33" s="186"/>
      <c r="B33" s="192"/>
      <c r="C33" s="192"/>
      <c r="D33" s="192"/>
      <c r="E33" s="192"/>
      <c r="F33" s="55"/>
      <c r="G33" s="195"/>
      <c r="H33" s="195"/>
      <c r="I33" s="24" t="s">
        <v>114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2"/>
      <c r="P33" s="192"/>
    </row>
    <row r="34" spans="1:18" s="32" customFormat="1" ht="33" x14ac:dyDescent="0.3">
      <c r="A34" s="186"/>
      <c r="B34" s="192"/>
      <c r="C34" s="192"/>
      <c r="D34" s="192"/>
      <c r="E34" s="192"/>
      <c r="F34" s="55"/>
      <c r="G34" s="195"/>
      <c r="H34" s="195"/>
      <c r="I34" s="18" t="s">
        <v>115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2"/>
      <c r="P34" s="192"/>
    </row>
    <row r="35" spans="1:18" s="32" customFormat="1" x14ac:dyDescent="0.3">
      <c r="A35" s="186"/>
      <c r="B35" s="192"/>
      <c r="C35" s="192"/>
      <c r="D35" s="192"/>
      <c r="E35" s="192"/>
      <c r="F35" s="55"/>
      <c r="G35" s="195"/>
      <c r="H35" s="195"/>
      <c r="I35" s="18" t="s">
        <v>116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2"/>
      <c r="P35" s="192"/>
    </row>
    <row r="36" spans="1:18" s="32" customFormat="1" x14ac:dyDescent="0.3">
      <c r="A36" s="187"/>
      <c r="B36" s="193"/>
      <c r="C36" s="193"/>
      <c r="D36" s="193"/>
      <c r="E36" s="193"/>
      <c r="F36" s="57"/>
      <c r="G36" s="196"/>
      <c r="H36" s="196"/>
      <c r="I36" s="23" t="s">
        <v>117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3"/>
      <c r="P36" s="193"/>
    </row>
    <row r="37" spans="1:18" s="32" customFormat="1" ht="27" customHeight="1" x14ac:dyDescent="0.3">
      <c r="A37" s="185">
        <v>2</v>
      </c>
      <c r="B37" s="191" t="s">
        <v>119</v>
      </c>
      <c r="C37" s="191" t="s">
        <v>285</v>
      </c>
      <c r="D37" s="191" t="s">
        <v>127</v>
      </c>
      <c r="E37" s="191" t="s">
        <v>128</v>
      </c>
      <c r="F37" s="56"/>
      <c r="G37" s="194">
        <f>J37+K37+L37+M37+N37+47678</f>
        <v>78567.150269999998</v>
      </c>
      <c r="H37" s="194">
        <v>71287.8</v>
      </c>
      <c r="I37" s="21" t="s">
        <v>110</v>
      </c>
      <c r="J37" s="17">
        <f>J38+J39+J40+J41+J42+J44</f>
        <v>30889.150270000002</v>
      </c>
      <c r="K37" s="17">
        <f>K38+K39+K40+K41+K42+K44</f>
        <v>0</v>
      </c>
      <c r="L37" s="17">
        <f t="shared" ref="L37:N37" si="11">L38+L39+L40+L41+L42+L44</f>
        <v>0</v>
      </c>
      <c r="M37" s="17">
        <f t="shared" si="11"/>
        <v>0</v>
      </c>
      <c r="N37" s="17">
        <f t="shared" si="11"/>
        <v>0</v>
      </c>
      <c r="O37" s="191" t="s">
        <v>288</v>
      </c>
      <c r="P37" s="191" t="s">
        <v>227</v>
      </c>
    </row>
    <row r="38" spans="1:18" s="32" customFormat="1" ht="27" customHeight="1" x14ac:dyDescent="0.3">
      <c r="A38" s="186"/>
      <c r="B38" s="192"/>
      <c r="C38" s="192"/>
      <c r="D38" s="192"/>
      <c r="E38" s="192"/>
      <c r="F38" s="55"/>
      <c r="G38" s="195"/>
      <c r="H38" s="195"/>
      <c r="I38" s="23" t="s">
        <v>111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2"/>
      <c r="P38" s="192"/>
    </row>
    <row r="39" spans="1:18" s="32" customFormat="1" ht="27" customHeight="1" x14ac:dyDescent="0.3">
      <c r="A39" s="186"/>
      <c r="B39" s="192"/>
      <c r="C39" s="192"/>
      <c r="D39" s="192"/>
      <c r="E39" s="192"/>
      <c r="F39" s="55"/>
      <c r="G39" s="195"/>
      <c r="H39" s="195"/>
      <c r="I39" s="23" t="s">
        <v>112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2"/>
      <c r="P39" s="192"/>
    </row>
    <row r="40" spans="1:18" s="32" customFormat="1" ht="27" customHeight="1" x14ac:dyDescent="0.3">
      <c r="A40" s="186"/>
      <c r="B40" s="192"/>
      <c r="C40" s="192"/>
      <c r="D40" s="192"/>
      <c r="E40" s="192"/>
      <c r="F40" s="55"/>
      <c r="G40" s="195"/>
      <c r="H40" s="195"/>
      <c r="I40" s="23" t="s">
        <v>113</v>
      </c>
      <c r="J40" s="19">
        <f>31142.30587-253.1556</f>
        <v>30889.150270000002</v>
      </c>
      <c r="K40" s="19">
        <v>0</v>
      </c>
      <c r="L40" s="19">
        <v>0</v>
      </c>
      <c r="M40" s="19">
        <v>0</v>
      </c>
      <c r="N40" s="19">
        <v>0</v>
      </c>
      <c r="O40" s="192"/>
      <c r="P40" s="192"/>
      <c r="R40" s="119">
        <f>J40-30889.15027</f>
        <v>0</v>
      </c>
    </row>
    <row r="41" spans="1:18" s="32" customFormat="1" ht="49.5" x14ac:dyDescent="0.3">
      <c r="A41" s="186"/>
      <c r="B41" s="192"/>
      <c r="C41" s="192"/>
      <c r="D41" s="192"/>
      <c r="E41" s="192"/>
      <c r="F41" s="55" t="s">
        <v>129</v>
      </c>
      <c r="G41" s="195"/>
      <c r="H41" s="195"/>
      <c r="I41" s="24" t="s">
        <v>114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2"/>
      <c r="P41" s="192"/>
    </row>
    <row r="42" spans="1:18" s="32" customFormat="1" ht="33" x14ac:dyDescent="0.3">
      <c r="A42" s="186"/>
      <c r="B42" s="192"/>
      <c r="C42" s="192"/>
      <c r="D42" s="192"/>
      <c r="E42" s="192"/>
      <c r="F42" s="55"/>
      <c r="G42" s="195"/>
      <c r="H42" s="195"/>
      <c r="I42" s="18" t="s">
        <v>115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2"/>
      <c r="P42" s="192"/>
    </row>
    <row r="43" spans="1:18" s="32" customFormat="1" x14ac:dyDescent="0.3">
      <c r="A43" s="186"/>
      <c r="B43" s="192"/>
      <c r="C43" s="192"/>
      <c r="D43" s="192"/>
      <c r="E43" s="192"/>
      <c r="F43" s="55"/>
      <c r="G43" s="195"/>
      <c r="H43" s="195"/>
      <c r="I43" s="18" t="s">
        <v>116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2"/>
      <c r="P43" s="192"/>
    </row>
    <row r="44" spans="1:18" s="32" customFormat="1" x14ac:dyDescent="0.3">
      <c r="A44" s="187"/>
      <c r="B44" s="193"/>
      <c r="C44" s="193"/>
      <c r="D44" s="193"/>
      <c r="E44" s="193"/>
      <c r="F44" s="57"/>
      <c r="G44" s="196"/>
      <c r="H44" s="196"/>
      <c r="I44" s="23" t="s">
        <v>117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3"/>
      <c r="P44" s="193"/>
    </row>
    <row r="45" spans="1:18" s="120" customFormat="1" ht="24.75" customHeight="1" x14ac:dyDescent="0.3">
      <c r="A45" s="188">
        <v>3</v>
      </c>
      <c r="B45" s="188" t="s">
        <v>130</v>
      </c>
      <c r="C45" s="188" t="s">
        <v>391</v>
      </c>
      <c r="D45" s="188" t="s">
        <v>132</v>
      </c>
      <c r="E45" s="188" t="s">
        <v>128</v>
      </c>
      <c r="F45" s="142"/>
      <c r="G45" s="247">
        <f>J45+K45+L45+M45+N45</f>
        <v>131688.68606000001</v>
      </c>
      <c r="H45" s="247">
        <f>K45+L45+M45+N45+J45</f>
        <v>131688.68606000001</v>
      </c>
      <c r="I45" s="122" t="s">
        <v>110</v>
      </c>
      <c r="J45" s="123">
        <f>J46+J47+J48+J49+J50+J52</f>
        <v>131688.68606000001</v>
      </c>
      <c r="K45" s="123">
        <f>K46+K47+K48+K49+K50+K52</f>
        <v>0</v>
      </c>
      <c r="L45" s="123">
        <f t="shared" ref="L45:N45" si="12">L46+L47+L48+L49+L50+L52</f>
        <v>0</v>
      </c>
      <c r="M45" s="123">
        <f t="shared" si="12"/>
        <v>0</v>
      </c>
      <c r="N45" s="123">
        <f t="shared" si="12"/>
        <v>0</v>
      </c>
      <c r="O45" s="188" t="s">
        <v>344</v>
      </c>
      <c r="P45" s="188" t="s">
        <v>227</v>
      </c>
    </row>
    <row r="46" spans="1:18" s="120" customFormat="1" ht="24.75" customHeight="1" x14ac:dyDescent="0.3">
      <c r="A46" s="189"/>
      <c r="B46" s="189"/>
      <c r="C46" s="189"/>
      <c r="D46" s="189"/>
      <c r="E46" s="189"/>
      <c r="F46" s="143"/>
      <c r="G46" s="248"/>
      <c r="H46" s="248"/>
      <c r="I46" s="124" t="s">
        <v>111</v>
      </c>
      <c r="J46" s="125">
        <v>0</v>
      </c>
      <c r="K46" s="125">
        <v>0</v>
      </c>
      <c r="L46" s="125">
        <v>0</v>
      </c>
      <c r="M46" s="125">
        <v>0</v>
      </c>
      <c r="N46" s="125">
        <v>0</v>
      </c>
      <c r="O46" s="189"/>
      <c r="P46" s="189"/>
    </row>
    <row r="47" spans="1:18" s="120" customFormat="1" ht="24.75" customHeight="1" x14ac:dyDescent="0.3">
      <c r="A47" s="189"/>
      <c r="B47" s="189"/>
      <c r="C47" s="189"/>
      <c r="D47" s="189"/>
      <c r="E47" s="189"/>
      <c r="F47" s="143"/>
      <c r="G47" s="248"/>
      <c r="H47" s="248"/>
      <c r="I47" s="124" t="s">
        <v>112</v>
      </c>
      <c r="J47" s="125">
        <v>100625.83069</v>
      </c>
      <c r="K47" s="125">
        <v>0</v>
      </c>
      <c r="L47" s="125">
        <v>0</v>
      </c>
      <c r="M47" s="125">
        <v>0</v>
      </c>
      <c r="N47" s="125">
        <v>0</v>
      </c>
      <c r="O47" s="189"/>
      <c r="P47" s="189"/>
    </row>
    <row r="48" spans="1:18" s="120" customFormat="1" ht="24.75" customHeight="1" x14ac:dyDescent="0.3">
      <c r="A48" s="189"/>
      <c r="B48" s="189"/>
      <c r="C48" s="189"/>
      <c r="D48" s="189"/>
      <c r="E48" s="189"/>
      <c r="F48" s="143"/>
      <c r="G48" s="248"/>
      <c r="H48" s="248"/>
      <c r="I48" s="124" t="s">
        <v>113</v>
      </c>
      <c r="J48" s="125">
        <f>1168.15079+4738.22191+25156.48267</f>
        <v>31062.855370000001</v>
      </c>
      <c r="K48" s="125">
        <v>0</v>
      </c>
      <c r="L48" s="125">
        <v>0</v>
      </c>
      <c r="M48" s="125">
        <v>0</v>
      </c>
      <c r="N48" s="125">
        <v>0</v>
      </c>
      <c r="O48" s="189"/>
      <c r="P48" s="189"/>
    </row>
    <row r="49" spans="1:16" s="120" customFormat="1" ht="33.75" customHeight="1" x14ac:dyDescent="0.3">
      <c r="A49" s="189"/>
      <c r="B49" s="189"/>
      <c r="C49" s="189"/>
      <c r="D49" s="189"/>
      <c r="E49" s="189"/>
      <c r="F49" s="143" t="s">
        <v>133</v>
      </c>
      <c r="G49" s="248"/>
      <c r="H49" s="248"/>
      <c r="I49" s="126" t="s">
        <v>114</v>
      </c>
      <c r="J49" s="125">
        <v>0</v>
      </c>
      <c r="K49" s="125"/>
      <c r="L49" s="125">
        <v>0</v>
      </c>
      <c r="M49" s="125">
        <v>0</v>
      </c>
      <c r="N49" s="125">
        <v>0</v>
      </c>
      <c r="O49" s="189"/>
      <c r="P49" s="189"/>
    </row>
    <row r="50" spans="1:16" s="120" customFormat="1" ht="33" x14ac:dyDescent="0.3">
      <c r="A50" s="189"/>
      <c r="B50" s="189"/>
      <c r="C50" s="189"/>
      <c r="D50" s="189"/>
      <c r="E50" s="189"/>
      <c r="F50" s="143"/>
      <c r="G50" s="248"/>
      <c r="H50" s="248"/>
      <c r="I50" s="37" t="s">
        <v>115</v>
      </c>
      <c r="J50" s="125">
        <v>0</v>
      </c>
      <c r="K50" s="125">
        <v>0</v>
      </c>
      <c r="L50" s="125">
        <v>0</v>
      </c>
      <c r="M50" s="125">
        <v>0</v>
      </c>
      <c r="N50" s="125">
        <v>0</v>
      </c>
      <c r="O50" s="189"/>
      <c r="P50" s="189"/>
    </row>
    <row r="51" spans="1:16" s="120" customFormat="1" x14ac:dyDescent="0.3">
      <c r="A51" s="189"/>
      <c r="B51" s="189"/>
      <c r="C51" s="189"/>
      <c r="D51" s="189"/>
      <c r="E51" s="189"/>
      <c r="F51" s="143"/>
      <c r="G51" s="248"/>
      <c r="H51" s="248"/>
      <c r="I51" s="37" t="s">
        <v>116</v>
      </c>
      <c r="J51" s="125">
        <v>0</v>
      </c>
      <c r="K51" s="125">
        <v>0</v>
      </c>
      <c r="L51" s="125">
        <v>0</v>
      </c>
      <c r="M51" s="125">
        <v>0</v>
      </c>
      <c r="N51" s="125">
        <v>0</v>
      </c>
      <c r="O51" s="189"/>
      <c r="P51" s="189"/>
    </row>
    <row r="52" spans="1:16" s="120" customFormat="1" x14ac:dyDescent="0.3">
      <c r="A52" s="190"/>
      <c r="B52" s="190"/>
      <c r="C52" s="190"/>
      <c r="D52" s="190"/>
      <c r="E52" s="190"/>
      <c r="F52" s="144"/>
      <c r="G52" s="249"/>
      <c r="H52" s="249"/>
      <c r="I52" s="124" t="s">
        <v>117</v>
      </c>
      <c r="J52" s="125">
        <v>0</v>
      </c>
      <c r="K52" s="125">
        <v>0</v>
      </c>
      <c r="L52" s="125">
        <v>0</v>
      </c>
      <c r="M52" s="125">
        <v>0</v>
      </c>
      <c r="N52" s="125">
        <v>0</v>
      </c>
      <c r="O52" s="190"/>
      <c r="P52" s="190"/>
    </row>
    <row r="53" spans="1:16" s="32" customFormat="1" ht="23.25" customHeight="1" x14ac:dyDescent="0.3">
      <c r="A53" s="185">
        <v>4</v>
      </c>
      <c r="B53" s="191" t="s">
        <v>134</v>
      </c>
      <c r="C53" s="191" t="s">
        <v>135</v>
      </c>
      <c r="D53" s="191" t="s">
        <v>47</v>
      </c>
      <c r="E53" s="191" t="s">
        <v>136</v>
      </c>
      <c r="F53" s="56"/>
      <c r="G53" s="194">
        <f>J53+K53+L53+M53+N53+61707</f>
        <v>227961.43906</v>
      </c>
      <c r="H53" s="194">
        <f>6856.36+61707</f>
        <v>68563.360000000001</v>
      </c>
      <c r="I53" s="21" t="s">
        <v>110</v>
      </c>
      <c r="J53" s="17">
        <f>J54+J55+J56+J57+J58+J60</f>
        <v>166254.43906</v>
      </c>
      <c r="K53" s="17">
        <f t="shared" ref="K53:N53" si="13">K54+K55+K56+K57+K58+K60</f>
        <v>0</v>
      </c>
      <c r="L53" s="17">
        <f t="shared" si="13"/>
        <v>0</v>
      </c>
      <c r="M53" s="17">
        <f t="shared" si="13"/>
        <v>0</v>
      </c>
      <c r="N53" s="17">
        <f t="shared" si="13"/>
        <v>0</v>
      </c>
      <c r="O53" s="191" t="s">
        <v>344</v>
      </c>
      <c r="P53" s="191" t="s">
        <v>227</v>
      </c>
    </row>
    <row r="54" spans="1:16" s="32" customFormat="1" ht="23.25" customHeight="1" x14ac:dyDescent="0.3">
      <c r="A54" s="186"/>
      <c r="B54" s="192"/>
      <c r="C54" s="192"/>
      <c r="D54" s="192"/>
      <c r="E54" s="192"/>
      <c r="F54" s="55"/>
      <c r="G54" s="195"/>
      <c r="H54" s="195"/>
      <c r="I54" s="23" t="s">
        <v>111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2"/>
      <c r="P54" s="192"/>
    </row>
    <row r="55" spans="1:16" s="32" customFormat="1" ht="23.25" customHeight="1" x14ac:dyDescent="0.3">
      <c r="A55" s="186"/>
      <c r="B55" s="192"/>
      <c r="C55" s="192"/>
      <c r="D55" s="192"/>
      <c r="E55" s="192"/>
      <c r="F55" s="55"/>
      <c r="G55" s="195"/>
      <c r="H55" s="195"/>
      <c r="I55" s="23" t="s">
        <v>112</v>
      </c>
      <c r="J55" s="19">
        <v>61707</v>
      </c>
      <c r="K55" s="19">
        <v>0</v>
      </c>
      <c r="L55" s="19">
        <v>0</v>
      </c>
      <c r="M55" s="19">
        <v>0</v>
      </c>
      <c r="N55" s="19">
        <v>0</v>
      </c>
      <c r="O55" s="192"/>
      <c r="P55" s="192"/>
    </row>
    <row r="56" spans="1:16" s="32" customFormat="1" x14ac:dyDescent="0.3">
      <c r="A56" s="186"/>
      <c r="B56" s="192"/>
      <c r="C56" s="192"/>
      <c r="D56" s="192"/>
      <c r="E56" s="192"/>
      <c r="F56" s="55"/>
      <c r="G56" s="195"/>
      <c r="H56" s="195"/>
      <c r="I56" s="23" t="s">
        <v>113</v>
      </c>
      <c r="J56" s="19">
        <f>90834.70906+13712.73</f>
        <v>104547.43905999999</v>
      </c>
      <c r="K56" s="19">
        <v>0</v>
      </c>
      <c r="L56" s="19">
        <v>0</v>
      </c>
      <c r="M56" s="19">
        <v>0</v>
      </c>
      <c r="N56" s="19">
        <v>0</v>
      </c>
      <c r="O56" s="192"/>
      <c r="P56" s="192"/>
    </row>
    <row r="57" spans="1:16" s="32" customFormat="1" ht="82.5" x14ac:dyDescent="0.3">
      <c r="A57" s="186"/>
      <c r="B57" s="192"/>
      <c r="C57" s="192"/>
      <c r="D57" s="192"/>
      <c r="E57" s="192"/>
      <c r="F57" s="55" t="s">
        <v>137</v>
      </c>
      <c r="G57" s="195"/>
      <c r="H57" s="195"/>
      <c r="I57" s="24" t="s">
        <v>114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2"/>
      <c r="P57" s="192"/>
    </row>
    <row r="58" spans="1:16" s="32" customFormat="1" ht="33" x14ac:dyDescent="0.3">
      <c r="A58" s="186"/>
      <c r="B58" s="192"/>
      <c r="C58" s="192"/>
      <c r="D58" s="192"/>
      <c r="E58" s="192"/>
      <c r="F58" s="55"/>
      <c r="G58" s="195"/>
      <c r="H58" s="195"/>
      <c r="I58" s="18" t="s">
        <v>115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2"/>
      <c r="P58" s="192"/>
    </row>
    <row r="59" spans="1:16" s="32" customFormat="1" x14ac:dyDescent="0.3">
      <c r="A59" s="186"/>
      <c r="B59" s="192"/>
      <c r="C59" s="192"/>
      <c r="D59" s="192"/>
      <c r="E59" s="192"/>
      <c r="F59" s="55"/>
      <c r="G59" s="195"/>
      <c r="H59" s="195"/>
      <c r="I59" s="18" t="s">
        <v>116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2"/>
      <c r="P59" s="192"/>
    </row>
    <row r="60" spans="1:16" s="32" customFormat="1" x14ac:dyDescent="0.3">
      <c r="A60" s="187"/>
      <c r="B60" s="193"/>
      <c r="C60" s="193"/>
      <c r="D60" s="193"/>
      <c r="E60" s="193"/>
      <c r="F60" s="57"/>
      <c r="G60" s="196"/>
      <c r="H60" s="196"/>
      <c r="I60" s="23" t="s">
        <v>117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3"/>
      <c r="P60" s="193"/>
    </row>
    <row r="61" spans="1:16" s="32" customFormat="1" ht="27" customHeight="1" x14ac:dyDescent="0.3">
      <c r="A61" s="185">
        <v>5</v>
      </c>
      <c r="B61" s="191" t="s">
        <v>119</v>
      </c>
      <c r="C61" s="191" t="s">
        <v>138</v>
      </c>
      <c r="D61" s="191" t="s">
        <v>139</v>
      </c>
      <c r="E61" s="191" t="s">
        <v>140</v>
      </c>
      <c r="F61" s="56"/>
      <c r="G61" s="194">
        <f>2964.15235+20000</f>
        <v>22964.15235</v>
      </c>
      <c r="H61" s="194">
        <f>2964.15235+20000</f>
        <v>22964.15235</v>
      </c>
      <c r="I61" s="21" t="s">
        <v>110</v>
      </c>
      <c r="J61" s="17">
        <f>J62+J63+J64+J65+J66+J68</f>
        <v>22964.15235</v>
      </c>
      <c r="K61" s="17">
        <f>K62+K63+K64+K65+K66+K68</f>
        <v>0</v>
      </c>
      <c r="L61" s="17">
        <f t="shared" ref="L61:N61" si="14">L62+L63+L64+L65+L66+L68</f>
        <v>0</v>
      </c>
      <c r="M61" s="17">
        <f t="shared" si="14"/>
        <v>0</v>
      </c>
      <c r="N61" s="17">
        <f t="shared" si="14"/>
        <v>0</v>
      </c>
      <c r="O61" s="191" t="s">
        <v>288</v>
      </c>
      <c r="P61" s="191" t="s">
        <v>227</v>
      </c>
    </row>
    <row r="62" spans="1:16" s="32" customFormat="1" ht="27" customHeight="1" x14ac:dyDescent="0.3">
      <c r="A62" s="186"/>
      <c r="B62" s="192"/>
      <c r="C62" s="192"/>
      <c r="D62" s="192"/>
      <c r="E62" s="192"/>
      <c r="F62" s="55"/>
      <c r="G62" s="195"/>
      <c r="H62" s="195"/>
      <c r="I62" s="23" t="s">
        <v>111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2"/>
      <c r="P62" s="192"/>
    </row>
    <row r="63" spans="1:16" s="32" customFormat="1" ht="27" customHeight="1" x14ac:dyDescent="0.3">
      <c r="A63" s="186"/>
      <c r="B63" s="192"/>
      <c r="C63" s="192"/>
      <c r="D63" s="192"/>
      <c r="E63" s="192"/>
      <c r="F63" s="55"/>
      <c r="G63" s="195"/>
      <c r="H63" s="195"/>
      <c r="I63" s="23" t="s">
        <v>112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2"/>
      <c r="P63" s="192"/>
    </row>
    <row r="64" spans="1:16" s="32" customFormat="1" ht="27" customHeight="1" x14ac:dyDescent="0.3">
      <c r="A64" s="186"/>
      <c r="B64" s="192"/>
      <c r="C64" s="192"/>
      <c r="D64" s="192"/>
      <c r="E64" s="192"/>
      <c r="F64" s="55"/>
      <c r="G64" s="195"/>
      <c r="H64" s="195"/>
      <c r="I64" s="23" t="s">
        <v>113</v>
      </c>
      <c r="J64" s="19">
        <v>2964.1523499999998</v>
      </c>
      <c r="K64" s="19">
        <v>0</v>
      </c>
      <c r="L64" s="19">
        <v>0</v>
      </c>
      <c r="M64" s="19">
        <v>0</v>
      </c>
      <c r="N64" s="19">
        <v>0</v>
      </c>
      <c r="O64" s="192"/>
      <c r="P64" s="192"/>
    </row>
    <row r="65" spans="1:16" s="32" customFormat="1" ht="49.5" x14ac:dyDescent="0.3">
      <c r="A65" s="186"/>
      <c r="B65" s="192"/>
      <c r="C65" s="192"/>
      <c r="D65" s="192"/>
      <c r="E65" s="192"/>
      <c r="F65" s="55" t="s">
        <v>141</v>
      </c>
      <c r="G65" s="195"/>
      <c r="H65" s="195"/>
      <c r="I65" s="24" t="s">
        <v>114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2"/>
      <c r="P65" s="192"/>
    </row>
    <row r="66" spans="1:16" s="32" customFormat="1" ht="33" x14ac:dyDescent="0.3">
      <c r="A66" s="186"/>
      <c r="B66" s="192"/>
      <c r="C66" s="192"/>
      <c r="D66" s="192"/>
      <c r="E66" s="192"/>
      <c r="F66" s="55"/>
      <c r="G66" s="195"/>
      <c r="H66" s="195"/>
      <c r="I66" s="18" t="s">
        <v>115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2"/>
      <c r="P66" s="192"/>
    </row>
    <row r="67" spans="1:16" s="32" customFormat="1" x14ac:dyDescent="0.3">
      <c r="A67" s="186"/>
      <c r="B67" s="192"/>
      <c r="C67" s="192"/>
      <c r="D67" s="192"/>
      <c r="E67" s="192"/>
      <c r="F67" s="55"/>
      <c r="G67" s="195"/>
      <c r="H67" s="195"/>
      <c r="I67" s="18" t="s">
        <v>116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2"/>
      <c r="P67" s="192"/>
    </row>
    <row r="68" spans="1:16" s="32" customFormat="1" x14ac:dyDescent="0.3">
      <c r="A68" s="187"/>
      <c r="B68" s="193"/>
      <c r="C68" s="193"/>
      <c r="D68" s="193"/>
      <c r="E68" s="193"/>
      <c r="F68" s="57"/>
      <c r="G68" s="196"/>
      <c r="H68" s="196"/>
      <c r="I68" s="23" t="s">
        <v>117</v>
      </c>
      <c r="J68" s="19">
        <v>20000</v>
      </c>
      <c r="K68" s="19">
        <v>0</v>
      </c>
      <c r="L68" s="19">
        <v>0</v>
      </c>
      <c r="M68" s="19">
        <v>0</v>
      </c>
      <c r="N68" s="19">
        <v>0</v>
      </c>
      <c r="O68" s="193"/>
      <c r="P68" s="193"/>
    </row>
    <row r="69" spans="1:16" s="32" customFormat="1" ht="24" customHeight="1" x14ac:dyDescent="0.3">
      <c r="A69" s="185">
        <v>6</v>
      </c>
      <c r="B69" s="191" t="s">
        <v>119</v>
      </c>
      <c r="C69" s="191" t="s">
        <v>142</v>
      </c>
      <c r="D69" s="191" t="s">
        <v>127</v>
      </c>
      <c r="E69" s="191" t="s">
        <v>143</v>
      </c>
      <c r="F69" s="206" t="s">
        <v>144</v>
      </c>
      <c r="G69" s="194">
        <f>240000+60000+8126.6126</f>
        <v>308126.61259999999</v>
      </c>
      <c r="H69" s="194">
        <f>240000+60000+8126.6126</f>
        <v>308126.61259999999</v>
      </c>
      <c r="I69" s="28" t="s">
        <v>110</v>
      </c>
      <c r="J69" s="17">
        <f>J70+J71+J72+J73+J74+J76</f>
        <v>8126.6126299999996</v>
      </c>
      <c r="K69" s="17">
        <f t="shared" ref="K69:N69" si="15">K70+K71+K72+K73+K74+K76</f>
        <v>308126.61262999999</v>
      </c>
      <c r="L69" s="17">
        <f t="shared" si="15"/>
        <v>0</v>
      </c>
      <c r="M69" s="17">
        <f t="shared" si="15"/>
        <v>0</v>
      </c>
      <c r="N69" s="17">
        <f t="shared" si="15"/>
        <v>0</v>
      </c>
      <c r="O69" s="191" t="s">
        <v>288</v>
      </c>
      <c r="P69" s="191" t="s">
        <v>227</v>
      </c>
    </row>
    <row r="70" spans="1:16" s="32" customFormat="1" ht="24" customHeight="1" x14ac:dyDescent="0.3">
      <c r="A70" s="186"/>
      <c r="B70" s="192"/>
      <c r="C70" s="192"/>
      <c r="D70" s="192"/>
      <c r="E70" s="192"/>
      <c r="F70" s="207"/>
      <c r="G70" s="195"/>
      <c r="H70" s="195"/>
      <c r="I70" s="29" t="s">
        <v>111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2"/>
      <c r="P70" s="192"/>
    </row>
    <row r="71" spans="1:16" s="32" customFormat="1" ht="24" customHeight="1" x14ac:dyDescent="0.3">
      <c r="A71" s="186"/>
      <c r="B71" s="192"/>
      <c r="C71" s="192"/>
      <c r="D71" s="192"/>
      <c r="E71" s="192"/>
      <c r="F71" s="207"/>
      <c r="G71" s="195"/>
      <c r="H71" s="195"/>
      <c r="I71" s="29" t="s">
        <v>112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2"/>
      <c r="P71" s="192"/>
    </row>
    <row r="72" spans="1:16" s="32" customFormat="1" ht="24" customHeight="1" x14ac:dyDescent="0.3">
      <c r="A72" s="186"/>
      <c r="B72" s="192"/>
      <c r="C72" s="192"/>
      <c r="D72" s="192"/>
      <c r="E72" s="192"/>
      <c r="F72" s="207"/>
      <c r="G72" s="195"/>
      <c r="H72" s="195"/>
      <c r="I72" s="29" t="s">
        <v>113</v>
      </c>
      <c r="J72" s="19">
        <v>8126.6126299999996</v>
      </c>
      <c r="K72" s="19">
        <v>8126.6126299999996</v>
      </c>
      <c r="L72" s="19">
        <v>0</v>
      </c>
      <c r="M72" s="19">
        <v>0</v>
      </c>
      <c r="N72" s="19">
        <v>0</v>
      </c>
      <c r="O72" s="192"/>
      <c r="P72" s="192"/>
    </row>
    <row r="73" spans="1:16" s="32" customFormat="1" ht="33.75" x14ac:dyDescent="0.3">
      <c r="A73" s="186"/>
      <c r="B73" s="192"/>
      <c r="C73" s="192"/>
      <c r="D73" s="192"/>
      <c r="E73" s="192"/>
      <c r="F73" s="207"/>
      <c r="G73" s="195"/>
      <c r="H73" s="195"/>
      <c r="I73" s="30" t="s">
        <v>114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2"/>
      <c r="P73" s="192"/>
    </row>
    <row r="74" spans="1:16" s="32" customFormat="1" ht="33" x14ac:dyDescent="0.3">
      <c r="A74" s="186"/>
      <c r="B74" s="192"/>
      <c r="C74" s="192"/>
      <c r="D74" s="192"/>
      <c r="E74" s="192"/>
      <c r="F74" s="207"/>
      <c r="G74" s="195"/>
      <c r="H74" s="195"/>
      <c r="I74" s="5" t="s">
        <v>115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2"/>
      <c r="P74" s="192"/>
    </row>
    <row r="75" spans="1:16" s="32" customFormat="1" x14ac:dyDescent="0.3">
      <c r="A75" s="186"/>
      <c r="B75" s="192"/>
      <c r="C75" s="192"/>
      <c r="D75" s="192"/>
      <c r="E75" s="192"/>
      <c r="F75" s="207"/>
      <c r="G75" s="195"/>
      <c r="H75" s="195"/>
      <c r="I75" s="5" t="s">
        <v>116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2"/>
      <c r="P75" s="192"/>
    </row>
    <row r="76" spans="1:16" s="32" customFormat="1" x14ac:dyDescent="0.3">
      <c r="A76" s="187"/>
      <c r="B76" s="193"/>
      <c r="C76" s="193"/>
      <c r="D76" s="193"/>
      <c r="E76" s="193"/>
      <c r="F76" s="208"/>
      <c r="G76" s="196"/>
      <c r="H76" s="196"/>
      <c r="I76" s="29" t="s">
        <v>117</v>
      </c>
      <c r="J76" s="19">
        <v>0</v>
      </c>
      <c r="K76" s="19">
        <v>300000</v>
      </c>
      <c r="L76" s="19">
        <v>0</v>
      </c>
      <c r="M76" s="19">
        <v>0</v>
      </c>
      <c r="N76" s="19">
        <v>0</v>
      </c>
      <c r="O76" s="193"/>
      <c r="P76" s="193"/>
    </row>
    <row r="77" spans="1:16" s="121" customFormat="1" ht="23.25" customHeight="1" x14ac:dyDescent="0.3">
      <c r="A77" s="209">
        <v>7</v>
      </c>
      <c r="B77" s="209" t="s">
        <v>192</v>
      </c>
      <c r="C77" s="209" t="s">
        <v>193</v>
      </c>
      <c r="D77" s="209" t="s">
        <v>169</v>
      </c>
      <c r="E77" s="209" t="s">
        <v>194</v>
      </c>
      <c r="F77" s="127"/>
      <c r="G77" s="212">
        <v>25000</v>
      </c>
      <c r="H77" s="212">
        <v>25000</v>
      </c>
      <c r="I77" s="128" t="s">
        <v>110</v>
      </c>
      <c r="J77" s="129">
        <f>J78+J79+J80+J81+J82+J84</f>
        <v>10050.4792</v>
      </c>
      <c r="K77" s="129">
        <f t="shared" ref="K77:N77" si="16">K78+K79+K80+K81+K82+K84</f>
        <v>0</v>
      </c>
      <c r="L77" s="129">
        <f t="shared" si="16"/>
        <v>0</v>
      </c>
      <c r="M77" s="129">
        <f t="shared" si="16"/>
        <v>0</v>
      </c>
      <c r="N77" s="129">
        <f t="shared" si="16"/>
        <v>0</v>
      </c>
      <c r="O77" s="209" t="s">
        <v>288</v>
      </c>
      <c r="P77" s="209" t="s">
        <v>227</v>
      </c>
    </row>
    <row r="78" spans="1:16" s="121" customFormat="1" ht="23.25" customHeight="1" x14ac:dyDescent="0.3">
      <c r="A78" s="210"/>
      <c r="B78" s="210"/>
      <c r="C78" s="210"/>
      <c r="D78" s="210"/>
      <c r="E78" s="210"/>
      <c r="F78" s="130"/>
      <c r="G78" s="213"/>
      <c r="H78" s="213"/>
      <c r="I78" s="131" t="s">
        <v>111</v>
      </c>
      <c r="J78" s="132"/>
      <c r="K78" s="132">
        <v>0</v>
      </c>
      <c r="L78" s="132">
        <v>0</v>
      </c>
      <c r="M78" s="132"/>
      <c r="N78" s="132"/>
      <c r="O78" s="210"/>
      <c r="P78" s="210"/>
    </row>
    <row r="79" spans="1:16" s="121" customFormat="1" ht="23.25" customHeight="1" x14ac:dyDescent="0.3">
      <c r="A79" s="210"/>
      <c r="B79" s="210"/>
      <c r="C79" s="210"/>
      <c r="D79" s="210"/>
      <c r="E79" s="210"/>
      <c r="F79" s="130"/>
      <c r="G79" s="213"/>
      <c r="H79" s="213"/>
      <c r="I79" s="131" t="s">
        <v>112</v>
      </c>
      <c r="J79" s="133">
        <v>0</v>
      </c>
      <c r="K79" s="132">
        <v>0</v>
      </c>
      <c r="L79" s="132">
        <v>0</v>
      </c>
      <c r="M79" s="132">
        <v>0</v>
      </c>
      <c r="N79" s="132">
        <v>0</v>
      </c>
      <c r="O79" s="210"/>
      <c r="P79" s="210"/>
    </row>
    <row r="80" spans="1:16" s="121" customFormat="1" ht="23.25" customHeight="1" x14ac:dyDescent="0.3">
      <c r="A80" s="210"/>
      <c r="B80" s="210"/>
      <c r="C80" s="210"/>
      <c r="D80" s="210"/>
      <c r="E80" s="210"/>
      <c r="F80" s="130"/>
      <c r="G80" s="213"/>
      <c r="H80" s="213"/>
      <c r="I80" s="131" t="s">
        <v>113</v>
      </c>
      <c r="J80" s="132">
        <f>10000+50.4792</f>
        <v>10050.4792</v>
      </c>
      <c r="K80" s="132">
        <v>0</v>
      </c>
      <c r="L80" s="132">
        <v>0</v>
      </c>
      <c r="M80" s="132">
        <v>0</v>
      </c>
      <c r="N80" s="132">
        <v>0</v>
      </c>
      <c r="O80" s="210"/>
      <c r="P80" s="210"/>
    </row>
    <row r="81" spans="1:16" s="121" customFormat="1" ht="49.5" x14ac:dyDescent="0.3">
      <c r="A81" s="210"/>
      <c r="B81" s="210"/>
      <c r="C81" s="210"/>
      <c r="D81" s="210"/>
      <c r="E81" s="210"/>
      <c r="F81" s="130" t="s">
        <v>195</v>
      </c>
      <c r="G81" s="213"/>
      <c r="H81" s="213"/>
      <c r="I81" s="134" t="s">
        <v>114</v>
      </c>
      <c r="J81" s="132">
        <v>0</v>
      </c>
      <c r="K81" s="132">
        <v>0</v>
      </c>
      <c r="L81" s="132">
        <v>0</v>
      </c>
      <c r="M81" s="132">
        <v>0</v>
      </c>
      <c r="N81" s="132">
        <v>0</v>
      </c>
      <c r="O81" s="210"/>
      <c r="P81" s="210"/>
    </row>
    <row r="82" spans="1:16" s="121" customFormat="1" ht="33" x14ac:dyDescent="0.3">
      <c r="A82" s="210"/>
      <c r="B82" s="210"/>
      <c r="C82" s="210"/>
      <c r="D82" s="210"/>
      <c r="E82" s="210"/>
      <c r="F82" s="130"/>
      <c r="G82" s="213"/>
      <c r="H82" s="213"/>
      <c r="I82" s="135" t="s">
        <v>115</v>
      </c>
      <c r="J82" s="132">
        <v>0</v>
      </c>
      <c r="K82" s="132">
        <v>0</v>
      </c>
      <c r="L82" s="132">
        <v>0</v>
      </c>
      <c r="M82" s="132">
        <v>0</v>
      </c>
      <c r="N82" s="132">
        <v>0</v>
      </c>
      <c r="O82" s="210"/>
      <c r="P82" s="210"/>
    </row>
    <row r="83" spans="1:16" s="121" customFormat="1" x14ac:dyDescent="0.3">
      <c r="A83" s="210"/>
      <c r="B83" s="210"/>
      <c r="C83" s="210"/>
      <c r="D83" s="210"/>
      <c r="E83" s="210"/>
      <c r="F83" s="130"/>
      <c r="G83" s="213"/>
      <c r="H83" s="213"/>
      <c r="I83" s="135" t="s">
        <v>116</v>
      </c>
      <c r="J83" s="132">
        <v>0</v>
      </c>
      <c r="K83" s="132">
        <v>0</v>
      </c>
      <c r="L83" s="132">
        <v>0</v>
      </c>
      <c r="M83" s="132">
        <v>0</v>
      </c>
      <c r="N83" s="132">
        <v>0</v>
      </c>
      <c r="O83" s="210"/>
      <c r="P83" s="210"/>
    </row>
    <row r="84" spans="1:16" s="121" customFormat="1" x14ac:dyDescent="0.3">
      <c r="A84" s="211"/>
      <c r="B84" s="211"/>
      <c r="C84" s="211"/>
      <c r="D84" s="211"/>
      <c r="E84" s="211"/>
      <c r="F84" s="136"/>
      <c r="G84" s="214"/>
      <c r="H84" s="214"/>
      <c r="I84" s="131" t="s">
        <v>117</v>
      </c>
      <c r="J84" s="132">
        <v>0</v>
      </c>
      <c r="K84" s="132">
        <v>0</v>
      </c>
      <c r="L84" s="132"/>
      <c r="M84" s="132"/>
      <c r="N84" s="132"/>
      <c r="O84" s="211"/>
      <c r="P84" s="211"/>
    </row>
    <row r="85" spans="1:16" s="27" customFormat="1" x14ac:dyDescent="0.3">
      <c r="A85" s="185">
        <v>8</v>
      </c>
      <c r="B85" s="191" t="s">
        <v>119</v>
      </c>
      <c r="C85" s="191" t="s">
        <v>189</v>
      </c>
      <c r="D85" s="191" t="s">
        <v>169</v>
      </c>
      <c r="E85" s="191" t="s">
        <v>190</v>
      </c>
      <c r="F85" s="25"/>
      <c r="G85" s="194">
        <v>12000</v>
      </c>
      <c r="H85" s="194">
        <v>12000</v>
      </c>
      <c r="I85" s="21" t="s">
        <v>110</v>
      </c>
      <c r="J85" s="17">
        <f>J86+J87+J88+J89+J90+J92</f>
        <v>0</v>
      </c>
      <c r="K85" s="17">
        <f t="shared" ref="K85:N85" si="17">K86+K87+K88+K89+K90+K92</f>
        <v>12000</v>
      </c>
      <c r="L85" s="17">
        <f t="shared" si="17"/>
        <v>0</v>
      </c>
      <c r="M85" s="17">
        <f t="shared" si="17"/>
        <v>0</v>
      </c>
      <c r="N85" s="17">
        <f t="shared" si="17"/>
        <v>0</v>
      </c>
      <c r="O85" s="185" t="s">
        <v>288</v>
      </c>
      <c r="P85" s="185" t="s">
        <v>227</v>
      </c>
    </row>
    <row r="86" spans="1:16" s="27" customFormat="1" x14ac:dyDescent="0.3">
      <c r="A86" s="186"/>
      <c r="B86" s="192"/>
      <c r="C86" s="192"/>
      <c r="D86" s="192"/>
      <c r="E86" s="192"/>
      <c r="F86" s="26"/>
      <c r="G86" s="195"/>
      <c r="H86" s="195"/>
      <c r="I86" s="23" t="s">
        <v>111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86"/>
      <c r="P86" s="186"/>
    </row>
    <row r="87" spans="1:16" s="27" customFormat="1" x14ac:dyDescent="0.3">
      <c r="A87" s="186"/>
      <c r="B87" s="192"/>
      <c r="C87" s="192"/>
      <c r="D87" s="192"/>
      <c r="E87" s="192"/>
      <c r="F87" s="26"/>
      <c r="G87" s="195"/>
      <c r="H87" s="195"/>
      <c r="I87" s="23" t="s">
        <v>112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86"/>
      <c r="P87" s="186"/>
    </row>
    <row r="88" spans="1:16" s="27" customFormat="1" x14ac:dyDescent="0.3">
      <c r="A88" s="186"/>
      <c r="B88" s="192"/>
      <c r="C88" s="192"/>
      <c r="D88" s="192"/>
      <c r="E88" s="192"/>
      <c r="F88" s="26"/>
      <c r="G88" s="195"/>
      <c r="H88" s="195"/>
      <c r="I88" s="23" t="s">
        <v>113</v>
      </c>
      <c r="J88" s="19">
        <v>0</v>
      </c>
      <c r="K88" s="19">
        <v>12000</v>
      </c>
      <c r="L88" s="19">
        <v>0</v>
      </c>
      <c r="M88" s="19">
        <v>0</v>
      </c>
      <c r="N88" s="19">
        <v>0</v>
      </c>
      <c r="O88" s="186"/>
      <c r="P88" s="186"/>
    </row>
    <row r="89" spans="1:16" s="27" customFormat="1" ht="49.5" x14ac:dyDescent="0.3">
      <c r="A89" s="186"/>
      <c r="B89" s="192"/>
      <c r="C89" s="192"/>
      <c r="D89" s="192"/>
      <c r="E89" s="192"/>
      <c r="F89" s="26" t="s">
        <v>191</v>
      </c>
      <c r="G89" s="195"/>
      <c r="H89" s="195"/>
      <c r="I89" s="24" t="s">
        <v>114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86"/>
      <c r="P89" s="186"/>
    </row>
    <row r="90" spans="1:16" s="27" customFormat="1" ht="33" x14ac:dyDescent="0.3">
      <c r="A90" s="186"/>
      <c r="B90" s="192"/>
      <c r="C90" s="192"/>
      <c r="D90" s="192"/>
      <c r="E90" s="192"/>
      <c r="F90" s="26"/>
      <c r="G90" s="195"/>
      <c r="H90" s="195"/>
      <c r="I90" s="18" t="s">
        <v>115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86"/>
      <c r="P90" s="186"/>
    </row>
    <row r="91" spans="1:16" x14ac:dyDescent="0.3">
      <c r="A91" s="186"/>
      <c r="B91" s="192"/>
      <c r="C91" s="192"/>
      <c r="D91" s="192"/>
      <c r="E91" s="192"/>
      <c r="F91" s="26"/>
      <c r="G91" s="195"/>
      <c r="H91" s="195"/>
      <c r="I91" s="18" t="s">
        <v>116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86"/>
      <c r="P91" s="186"/>
    </row>
    <row r="92" spans="1:16" x14ac:dyDescent="0.3">
      <c r="A92" s="187"/>
      <c r="B92" s="193"/>
      <c r="C92" s="193"/>
      <c r="D92" s="193"/>
      <c r="E92" s="193"/>
      <c r="F92" s="15"/>
      <c r="G92" s="196"/>
      <c r="H92" s="196"/>
      <c r="I92" s="23" t="s">
        <v>117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87"/>
      <c r="P92" s="187"/>
    </row>
    <row r="93" spans="1:16" s="27" customFormat="1" x14ac:dyDescent="0.3">
      <c r="A93" s="185">
        <v>9</v>
      </c>
      <c r="B93" s="185" t="s">
        <v>188</v>
      </c>
      <c r="C93" s="185" t="s">
        <v>196</v>
      </c>
      <c r="D93" s="185" t="s">
        <v>132</v>
      </c>
      <c r="E93" s="185" t="s">
        <v>197</v>
      </c>
      <c r="F93" s="25"/>
      <c r="G93" s="200">
        <v>15000</v>
      </c>
      <c r="H93" s="200">
        <v>15000</v>
      </c>
      <c r="I93" s="28" t="s">
        <v>110</v>
      </c>
      <c r="J93" s="31">
        <f>J94+J95+J96+J97+J98+J100</f>
        <v>0</v>
      </c>
      <c r="K93" s="31">
        <f t="shared" ref="K93:N93" si="18">K94+K95+K96+K97+K98+K100</f>
        <v>15000</v>
      </c>
      <c r="L93" s="31">
        <f t="shared" si="18"/>
        <v>0</v>
      </c>
      <c r="M93" s="31">
        <f t="shared" si="18"/>
        <v>0</v>
      </c>
      <c r="N93" s="31">
        <f t="shared" si="18"/>
        <v>0</v>
      </c>
      <c r="O93" s="185" t="s">
        <v>288</v>
      </c>
      <c r="P93" s="185" t="s">
        <v>227</v>
      </c>
    </row>
    <row r="94" spans="1:16" s="27" customFormat="1" x14ac:dyDescent="0.3">
      <c r="A94" s="186"/>
      <c r="B94" s="186"/>
      <c r="C94" s="186"/>
      <c r="D94" s="186"/>
      <c r="E94" s="186"/>
      <c r="F94" s="26"/>
      <c r="G94" s="201"/>
      <c r="H94" s="201"/>
      <c r="I94" s="29" t="s">
        <v>111</v>
      </c>
      <c r="J94" s="33">
        <v>0</v>
      </c>
      <c r="K94" s="33">
        <v>0</v>
      </c>
      <c r="L94" s="33">
        <v>0</v>
      </c>
      <c r="M94" s="33">
        <v>0</v>
      </c>
      <c r="N94" s="33">
        <v>0</v>
      </c>
      <c r="O94" s="186"/>
      <c r="P94" s="186"/>
    </row>
    <row r="95" spans="1:16" s="27" customFormat="1" x14ac:dyDescent="0.3">
      <c r="A95" s="186"/>
      <c r="B95" s="186"/>
      <c r="C95" s="186"/>
      <c r="D95" s="186"/>
      <c r="E95" s="186"/>
      <c r="F95" s="26"/>
      <c r="G95" s="201"/>
      <c r="H95" s="201"/>
      <c r="I95" s="29" t="s">
        <v>112</v>
      </c>
      <c r="J95" s="33">
        <v>0</v>
      </c>
      <c r="K95" s="33">
        <v>0</v>
      </c>
      <c r="L95" s="33">
        <v>0</v>
      </c>
      <c r="M95" s="33">
        <v>0</v>
      </c>
      <c r="N95" s="33">
        <v>0</v>
      </c>
      <c r="O95" s="186"/>
      <c r="P95" s="186"/>
    </row>
    <row r="96" spans="1:16" s="27" customFormat="1" x14ac:dyDescent="0.3">
      <c r="A96" s="186"/>
      <c r="B96" s="186"/>
      <c r="C96" s="186"/>
      <c r="D96" s="186"/>
      <c r="E96" s="186"/>
      <c r="F96" s="26"/>
      <c r="G96" s="201"/>
      <c r="H96" s="201"/>
      <c r="I96" s="29" t="s">
        <v>113</v>
      </c>
      <c r="J96" s="33">
        <v>0</v>
      </c>
      <c r="K96" s="33">
        <v>15000</v>
      </c>
      <c r="L96" s="33">
        <v>0</v>
      </c>
      <c r="M96" s="33">
        <v>0</v>
      </c>
      <c r="N96" s="33">
        <v>0</v>
      </c>
      <c r="O96" s="186"/>
      <c r="P96" s="186"/>
    </row>
    <row r="97" spans="1:16" s="27" customFormat="1" ht="49.5" x14ac:dyDescent="0.3">
      <c r="A97" s="186"/>
      <c r="B97" s="186"/>
      <c r="C97" s="186"/>
      <c r="D97" s="186"/>
      <c r="E97" s="186"/>
      <c r="F97" s="35" t="s">
        <v>198</v>
      </c>
      <c r="G97" s="201"/>
      <c r="H97" s="201"/>
      <c r="I97" s="30" t="s">
        <v>114</v>
      </c>
      <c r="J97" s="33">
        <v>0</v>
      </c>
      <c r="K97" s="33">
        <v>0</v>
      </c>
      <c r="L97" s="33">
        <v>0</v>
      </c>
      <c r="M97" s="33">
        <v>0</v>
      </c>
      <c r="N97" s="33">
        <v>0</v>
      </c>
      <c r="O97" s="186"/>
      <c r="P97" s="186"/>
    </row>
    <row r="98" spans="1:16" s="27" customFormat="1" ht="33" x14ac:dyDescent="0.3">
      <c r="A98" s="186"/>
      <c r="B98" s="186"/>
      <c r="C98" s="186"/>
      <c r="D98" s="186"/>
      <c r="E98" s="186"/>
      <c r="F98" s="35"/>
      <c r="G98" s="201"/>
      <c r="H98" s="201"/>
      <c r="I98" s="5" t="s">
        <v>115</v>
      </c>
      <c r="J98" s="33">
        <v>0</v>
      </c>
      <c r="K98" s="33">
        <v>0</v>
      </c>
      <c r="L98" s="33">
        <v>0</v>
      </c>
      <c r="M98" s="33">
        <v>0</v>
      </c>
      <c r="N98" s="33">
        <v>0</v>
      </c>
      <c r="O98" s="186"/>
      <c r="P98" s="186"/>
    </row>
    <row r="99" spans="1:16" s="27" customFormat="1" x14ac:dyDescent="0.3">
      <c r="A99" s="186"/>
      <c r="B99" s="186"/>
      <c r="C99" s="186"/>
      <c r="D99" s="186"/>
      <c r="E99" s="186"/>
      <c r="F99" s="26"/>
      <c r="G99" s="201"/>
      <c r="H99" s="201"/>
      <c r="I99" s="5" t="s">
        <v>116</v>
      </c>
      <c r="J99" s="33">
        <v>0</v>
      </c>
      <c r="K99" s="33">
        <v>0</v>
      </c>
      <c r="L99" s="33">
        <v>0</v>
      </c>
      <c r="M99" s="33">
        <v>0</v>
      </c>
      <c r="N99" s="33">
        <v>0</v>
      </c>
      <c r="O99" s="186"/>
      <c r="P99" s="186"/>
    </row>
    <row r="100" spans="1:16" s="27" customFormat="1" x14ac:dyDescent="0.3">
      <c r="A100" s="187"/>
      <c r="B100" s="187"/>
      <c r="C100" s="187"/>
      <c r="D100" s="187"/>
      <c r="E100" s="187"/>
      <c r="F100" s="15"/>
      <c r="G100" s="202"/>
      <c r="H100" s="202"/>
      <c r="I100" s="29" t="s">
        <v>117</v>
      </c>
      <c r="J100" s="33">
        <v>0</v>
      </c>
      <c r="K100" s="33">
        <v>0</v>
      </c>
      <c r="L100" s="33">
        <v>0</v>
      </c>
      <c r="M100" s="33">
        <v>0</v>
      </c>
      <c r="N100" s="33">
        <v>0</v>
      </c>
      <c r="O100" s="187"/>
      <c r="P100" s="187"/>
    </row>
    <row r="101" spans="1:16" s="27" customFormat="1" ht="15" customHeight="1" x14ac:dyDescent="0.3">
      <c r="A101" s="185">
        <v>10</v>
      </c>
      <c r="B101" s="185" t="s">
        <v>295</v>
      </c>
      <c r="C101" s="185" t="s">
        <v>395</v>
      </c>
      <c r="D101" s="185" t="s">
        <v>396</v>
      </c>
      <c r="E101" s="185" t="s">
        <v>397</v>
      </c>
      <c r="F101" s="55"/>
      <c r="G101" s="200">
        <v>8109.7437</v>
      </c>
      <c r="H101" s="200">
        <v>8109.7437</v>
      </c>
      <c r="I101" s="28" t="s">
        <v>110</v>
      </c>
      <c r="J101" s="31">
        <f>J102+J103+J104+J105+J106+J108</f>
        <v>678.89155000000005</v>
      </c>
      <c r="K101" s="31">
        <f t="shared" ref="K101:N101" si="19">K102+K103+K104+K105+K106+K108</f>
        <v>0</v>
      </c>
      <c r="L101" s="31">
        <f t="shared" si="19"/>
        <v>0</v>
      </c>
      <c r="M101" s="31">
        <f t="shared" si="19"/>
        <v>0</v>
      </c>
      <c r="N101" s="31">
        <f t="shared" si="19"/>
        <v>0</v>
      </c>
      <c r="O101" s="185" t="s">
        <v>288</v>
      </c>
      <c r="P101" s="185" t="s">
        <v>227</v>
      </c>
    </row>
    <row r="102" spans="1:16" s="27" customFormat="1" x14ac:dyDescent="0.3">
      <c r="A102" s="186"/>
      <c r="B102" s="186"/>
      <c r="C102" s="186"/>
      <c r="D102" s="186"/>
      <c r="E102" s="186"/>
      <c r="F102" s="55"/>
      <c r="G102" s="201"/>
      <c r="H102" s="201"/>
      <c r="I102" s="29" t="s">
        <v>111</v>
      </c>
      <c r="J102" s="33">
        <v>0</v>
      </c>
      <c r="K102" s="33">
        <v>0</v>
      </c>
      <c r="L102" s="33">
        <v>0</v>
      </c>
      <c r="M102" s="33">
        <v>0</v>
      </c>
      <c r="N102" s="33">
        <v>0</v>
      </c>
      <c r="O102" s="186"/>
      <c r="P102" s="186"/>
    </row>
    <row r="103" spans="1:16" s="27" customFormat="1" x14ac:dyDescent="0.3">
      <c r="A103" s="186"/>
      <c r="B103" s="186"/>
      <c r="C103" s="186"/>
      <c r="D103" s="186"/>
      <c r="E103" s="186"/>
      <c r="F103" s="55"/>
      <c r="G103" s="201"/>
      <c r="H103" s="201"/>
      <c r="I103" s="29" t="s">
        <v>112</v>
      </c>
      <c r="J103" s="33">
        <v>0</v>
      </c>
      <c r="K103" s="33">
        <v>0</v>
      </c>
      <c r="L103" s="33">
        <v>0</v>
      </c>
      <c r="M103" s="33">
        <v>0</v>
      </c>
      <c r="N103" s="33">
        <v>0</v>
      </c>
      <c r="O103" s="186"/>
      <c r="P103" s="186"/>
    </row>
    <row r="104" spans="1:16" s="27" customFormat="1" x14ac:dyDescent="0.3">
      <c r="A104" s="186"/>
      <c r="B104" s="186"/>
      <c r="C104" s="186"/>
      <c r="D104" s="186"/>
      <c r="E104" s="186"/>
      <c r="F104" s="55"/>
      <c r="G104" s="201"/>
      <c r="H104" s="201"/>
      <c r="I104" s="29" t="s">
        <v>113</v>
      </c>
      <c r="J104" s="33">
        <v>678.89155000000005</v>
      </c>
      <c r="K104" s="33">
        <v>0</v>
      </c>
      <c r="L104" s="33">
        <v>0</v>
      </c>
      <c r="M104" s="33">
        <v>0</v>
      </c>
      <c r="N104" s="33">
        <v>0</v>
      </c>
      <c r="O104" s="186"/>
      <c r="P104" s="186"/>
    </row>
    <row r="105" spans="1:16" s="27" customFormat="1" ht="33.75" x14ac:dyDescent="0.3">
      <c r="A105" s="186"/>
      <c r="B105" s="186"/>
      <c r="C105" s="186"/>
      <c r="D105" s="186"/>
      <c r="E105" s="186"/>
      <c r="F105" s="55"/>
      <c r="G105" s="201"/>
      <c r="H105" s="201"/>
      <c r="I105" s="30" t="s">
        <v>114</v>
      </c>
      <c r="J105" s="33">
        <v>0</v>
      </c>
      <c r="K105" s="33">
        <v>0</v>
      </c>
      <c r="L105" s="33">
        <v>0</v>
      </c>
      <c r="M105" s="33">
        <v>0</v>
      </c>
      <c r="N105" s="33">
        <v>0</v>
      </c>
      <c r="O105" s="186"/>
      <c r="P105" s="186"/>
    </row>
    <row r="106" spans="1:16" s="27" customFormat="1" ht="33" x14ac:dyDescent="0.3">
      <c r="A106" s="186"/>
      <c r="B106" s="186"/>
      <c r="C106" s="186"/>
      <c r="D106" s="186"/>
      <c r="E106" s="186"/>
      <c r="F106" s="55"/>
      <c r="G106" s="201"/>
      <c r="H106" s="201"/>
      <c r="I106" s="5" t="s">
        <v>115</v>
      </c>
      <c r="J106" s="33">
        <v>0</v>
      </c>
      <c r="K106" s="33">
        <v>0</v>
      </c>
      <c r="L106" s="33">
        <v>0</v>
      </c>
      <c r="M106" s="33">
        <v>0</v>
      </c>
      <c r="N106" s="33">
        <v>0</v>
      </c>
      <c r="O106" s="186"/>
      <c r="P106" s="186"/>
    </row>
    <row r="107" spans="1:16" s="27" customFormat="1" x14ac:dyDescent="0.3">
      <c r="A107" s="186"/>
      <c r="B107" s="186"/>
      <c r="C107" s="186"/>
      <c r="D107" s="186"/>
      <c r="E107" s="186"/>
      <c r="F107" s="55"/>
      <c r="G107" s="201"/>
      <c r="H107" s="201"/>
      <c r="I107" s="5" t="s">
        <v>116</v>
      </c>
      <c r="J107" s="33">
        <v>0</v>
      </c>
      <c r="K107" s="33">
        <v>0</v>
      </c>
      <c r="L107" s="33">
        <v>0</v>
      </c>
      <c r="M107" s="33">
        <v>0</v>
      </c>
      <c r="N107" s="33">
        <v>0</v>
      </c>
      <c r="O107" s="186"/>
      <c r="P107" s="186"/>
    </row>
    <row r="108" spans="1:16" s="27" customFormat="1" ht="28.5" customHeight="1" x14ac:dyDescent="0.3">
      <c r="A108" s="187"/>
      <c r="B108" s="187"/>
      <c r="C108" s="187"/>
      <c r="D108" s="187"/>
      <c r="E108" s="187"/>
      <c r="F108" s="55"/>
      <c r="G108" s="202"/>
      <c r="H108" s="202"/>
      <c r="I108" s="29" t="s">
        <v>117</v>
      </c>
      <c r="J108" s="33">
        <v>0</v>
      </c>
      <c r="K108" s="33">
        <v>0</v>
      </c>
      <c r="L108" s="33">
        <v>0</v>
      </c>
      <c r="M108" s="33">
        <v>0</v>
      </c>
      <c r="N108" s="33">
        <v>0</v>
      </c>
      <c r="O108" s="187"/>
      <c r="P108" s="187"/>
    </row>
    <row r="109" spans="1:16" s="32" customFormat="1" ht="23.25" customHeight="1" x14ac:dyDescent="0.3">
      <c r="A109" s="185">
        <v>11</v>
      </c>
      <c r="B109" s="185" t="s">
        <v>295</v>
      </c>
      <c r="C109" s="185" t="s">
        <v>296</v>
      </c>
      <c r="D109" s="185" t="s">
        <v>47</v>
      </c>
      <c r="E109" s="185" t="s">
        <v>298</v>
      </c>
      <c r="F109" s="116" t="s">
        <v>83</v>
      </c>
      <c r="G109" s="200">
        <f>J109+K109</f>
        <v>225225.13488</v>
      </c>
      <c r="H109" s="200">
        <f>J109+K109</f>
        <v>225225.13488</v>
      </c>
      <c r="I109" s="28" t="s">
        <v>110</v>
      </c>
      <c r="J109" s="31">
        <f>J110+J111+J112+J113+J114+J116</f>
        <v>103300.41488</v>
      </c>
      <c r="K109" s="31">
        <f t="shared" ref="K109:N109" si="20">K110+K111+K112+K113+K114+K116</f>
        <v>121924.72</v>
      </c>
      <c r="L109" s="31">
        <f t="shared" si="20"/>
        <v>0</v>
      </c>
      <c r="M109" s="31">
        <f t="shared" si="20"/>
        <v>0</v>
      </c>
      <c r="N109" s="31">
        <f t="shared" si="20"/>
        <v>0</v>
      </c>
      <c r="O109" s="185" t="s">
        <v>288</v>
      </c>
      <c r="P109" s="185" t="s">
        <v>227</v>
      </c>
    </row>
    <row r="110" spans="1:16" s="32" customFormat="1" ht="23.25" customHeight="1" x14ac:dyDescent="0.3">
      <c r="A110" s="186"/>
      <c r="B110" s="186"/>
      <c r="C110" s="186"/>
      <c r="D110" s="186"/>
      <c r="E110" s="186"/>
      <c r="F110" s="117"/>
      <c r="G110" s="201"/>
      <c r="H110" s="201"/>
      <c r="I110" s="29" t="s">
        <v>111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186"/>
      <c r="P110" s="186"/>
    </row>
    <row r="111" spans="1:16" s="32" customFormat="1" ht="23.25" customHeight="1" x14ac:dyDescent="0.3">
      <c r="A111" s="186"/>
      <c r="B111" s="186"/>
      <c r="C111" s="186"/>
      <c r="D111" s="186"/>
      <c r="E111" s="186"/>
      <c r="F111" s="117"/>
      <c r="G111" s="201"/>
      <c r="H111" s="201"/>
      <c r="I111" s="29" t="s">
        <v>112</v>
      </c>
      <c r="J111" s="34">
        <v>0</v>
      </c>
      <c r="K111" s="33">
        <v>108513</v>
      </c>
      <c r="L111" s="33">
        <v>0</v>
      </c>
      <c r="M111" s="33">
        <v>0</v>
      </c>
      <c r="N111" s="33">
        <v>0</v>
      </c>
      <c r="O111" s="186"/>
      <c r="P111" s="186"/>
    </row>
    <row r="112" spans="1:16" s="32" customFormat="1" ht="23.25" customHeight="1" x14ac:dyDescent="0.3">
      <c r="A112" s="186"/>
      <c r="B112" s="186"/>
      <c r="C112" s="186"/>
      <c r="D112" s="186"/>
      <c r="E112" s="186"/>
      <c r="F112" s="117"/>
      <c r="G112" s="201"/>
      <c r="H112" s="201"/>
      <c r="I112" s="29" t="s">
        <v>113</v>
      </c>
      <c r="J112" s="33">
        <f>2454.92262+600+245.49226</f>
        <v>3300.4148799999998</v>
      </c>
      <c r="K112" s="33">
        <v>13411.72</v>
      </c>
      <c r="L112" s="33">
        <v>0</v>
      </c>
      <c r="M112" s="33">
        <v>0</v>
      </c>
      <c r="N112" s="33">
        <v>0</v>
      </c>
      <c r="O112" s="186"/>
      <c r="P112" s="186"/>
    </row>
    <row r="113" spans="1:16" s="32" customFormat="1" ht="33.75" x14ac:dyDescent="0.3">
      <c r="A113" s="186"/>
      <c r="B113" s="186"/>
      <c r="C113" s="186"/>
      <c r="D113" s="186"/>
      <c r="E113" s="186"/>
      <c r="F113" s="117" t="s">
        <v>297</v>
      </c>
      <c r="G113" s="201"/>
      <c r="H113" s="201"/>
      <c r="I113" s="30" t="s">
        <v>114</v>
      </c>
      <c r="J113" s="33">
        <v>0</v>
      </c>
      <c r="K113" s="33">
        <v>0</v>
      </c>
      <c r="L113" s="33">
        <v>0</v>
      </c>
      <c r="M113" s="33">
        <v>0</v>
      </c>
      <c r="N113" s="33">
        <v>0</v>
      </c>
      <c r="O113" s="186"/>
      <c r="P113" s="186"/>
    </row>
    <row r="114" spans="1:16" s="32" customFormat="1" ht="33" x14ac:dyDescent="0.3">
      <c r="A114" s="186"/>
      <c r="B114" s="186"/>
      <c r="C114" s="186"/>
      <c r="D114" s="186"/>
      <c r="E114" s="186"/>
      <c r="F114" s="117"/>
      <c r="G114" s="201"/>
      <c r="H114" s="201"/>
      <c r="I114" s="5" t="s">
        <v>115</v>
      </c>
      <c r="J114" s="33">
        <v>0</v>
      </c>
      <c r="K114" s="33">
        <v>0</v>
      </c>
      <c r="L114" s="33">
        <v>0</v>
      </c>
      <c r="M114" s="33">
        <v>0</v>
      </c>
      <c r="N114" s="33">
        <v>0</v>
      </c>
      <c r="O114" s="186"/>
      <c r="P114" s="186"/>
    </row>
    <row r="115" spans="1:16" s="32" customFormat="1" x14ac:dyDescent="0.3">
      <c r="A115" s="186"/>
      <c r="B115" s="186"/>
      <c r="C115" s="186"/>
      <c r="D115" s="186"/>
      <c r="E115" s="186"/>
      <c r="F115" s="117"/>
      <c r="G115" s="201"/>
      <c r="H115" s="201"/>
      <c r="I115" s="5" t="s">
        <v>116</v>
      </c>
      <c r="J115" s="33">
        <v>0</v>
      </c>
      <c r="K115" s="33">
        <v>0</v>
      </c>
      <c r="L115" s="33">
        <v>0</v>
      </c>
      <c r="M115" s="33">
        <v>0</v>
      </c>
      <c r="N115" s="33">
        <v>0</v>
      </c>
      <c r="O115" s="186"/>
      <c r="P115" s="186"/>
    </row>
    <row r="116" spans="1:16" s="32" customFormat="1" x14ac:dyDescent="0.3">
      <c r="A116" s="187"/>
      <c r="B116" s="187"/>
      <c r="C116" s="187"/>
      <c r="D116" s="187"/>
      <c r="E116" s="187"/>
      <c r="F116" s="118"/>
      <c r="G116" s="202"/>
      <c r="H116" s="202"/>
      <c r="I116" s="29" t="s">
        <v>117</v>
      </c>
      <c r="J116" s="33">
        <v>100000</v>
      </c>
      <c r="K116" s="33">
        <v>0</v>
      </c>
      <c r="L116" s="33"/>
      <c r="M116" s="33"/>
      <c r="N116" s="33"/>
      <c r="O116" s="187"/>
      <c r="P116" s="187"/>
    </row>
    <row r="117" spans="1:16" s="32" customFormat="1" ht="23.25" customHeight="1" x14ac:dyDescent="0.3">
      <c r="A117" s="185">
        <v>12</v>
      </c>
      <c r="B117" s="185" t="s">
        <v>295</v>
      </c>
      <c r="C117" s="185" t="s">
        <v>299</v>
      </c>
      <c r="D117" s="185" t="s">
        <v>47</v>
      </c>
      <c r="E117" s="185" t="s">
        <v>300</v>
      </c>
      <c r="F117" s="116" t="s">
        <v>43</v>
      </c>
      <c r="G117" s="200">
        <f>50000+J117</f>
        <v>53364.957110000003</v>
      </c>
      <c r="H117" s="200">
        <f>J117+50000</f>
        <v>53364.957110000003</v>
      </c>
      <c r="I117" s="28" t="s">
        <v>110</v>
      </c>
      <c r="J117" s="31">
        <f>J118+J119+J120+J121+J122+J124</f>
        <v>3364.9571099999998</v>
      </c>
      <c r="K117" s="31">
        <f t="shared" ref="K117:N117" si="21">K118+K119+K120+K121+K122+K124</f>
        <v>50000</v>
      </c>
      <c r="L117" s="31">
        <f t="shared" si="21"/>
        <v>0</v>
      </c>
      <c r="M117" s="31">
        <f t="shared" si="21"/>
        <v>0</v>
      </c>
      <c r="N117" s="31">
        <f t="shared" si="21"/>
        <v>0</v>
      </c>
      <c r="O117" s="185" t="s">
        <v>288</v>
      </c>
      <c r="P117" s="185" t="s">
        <v>227</v>
      </c>
    </row>
    <row r="118" spans="1:16" s="32" customFormat="1" ht="23.25" customHeight="1" x14ac:dyDescent="0.3">
      <c r="A118" s="186"/>
      <c r="B118" s="186"/>
      <c r="C118" s="186"/>
      <c r="D118" s="186"/>
      <c r="E118" s="186"/>
      <c r="F118" s="117"/>
      <c r="G118" s="201"/>
      <c r="H118" s="201"/>
      <c r="I118" s="29" t="s">
        <v>111</v>
      </c>
      <c r="J118" s="33">
        <v>0</v>
      </c>
      <c r="K118" s="33">
        <v>0</v>
      </c>
      <c r="L118" s="33">
        <v>0</v>
      </c>
      <c r="M118" s="33">
        <v>0</v>
      </c>
      <c r="N118" s="33">
        <v>0</v>
      </c>
      <c r="O118" s="186"/>
      <c r="P118" s="186"/>
    </row>
    <row r="119" spans="1:16" s="32" customFormat="1" ht="23.25" customHeight="1" x14ac:dyDescent="0.3">
      <c r="A119" s="186"/>
      <c r="B119" s="186"/>
      <c r="C119" s="186"/>
      <c r="D119" s="186"/>
      <c r="E119" s="186"/>
      <c r="F119" s="117"/>
      <c r="G119" s="201"/>
      <c r="H119" s="201"/>
      <c r="I119" s="29" t="s">
        <v>112</v>
      </c>
      <c r="J119" s="34">
        <v>0</v>
      </c>
      <c r="K119" s="33">
        <v>0</v>
      </c>
      <c r="L119" s="33">
        <v>0</v>
      </c>
      <c r="M119" s="33">
        <v>0</v>
      </c>
      <c r="N119" s="33">
        <v>0</v>
      </c>
      <c r="O119" s="186"/>
      <c r="P119" s="186"/>
    </row>
    <row r="120" spans="1:16" s="32" customFormat="1" ht="23.25" customHeight="1" x14ac:dyDescent="0.3">
      <c r="A120" s="186"/>
      <c r="B120" s="186"/>
      <c r="C120" s="186"/>
      <c r="D120" s="186"/>
      <c r="E120" s="186"/>
      <c r="F120" s="117"/>
      <c r="G120" s="201"/>
      <c r="H120" s="201"/>
      <c r="I120" s="29" t="s">
        <v>113</v>
      </c>
      <c r="J120" s="33">
        <v>3364.9571099999998</v>
      </c>
      <c r="K120" s="33">
        <v>0</v>
      </c>
      <c r="L120" s="33">
        <v>0</v>
      </c>
      <c r="M120" s="33">
        <v>0</v>
      </c>
      <c r="N120" s="33">
        <v>0</v>
      </c>
      <c r="O120" s="186"/>
      <c r="P120" s="186"/>
    </row>
    <row r="121" spans="1:16" s="32" customFormat="1" ht="33.75" x14ac:dyDescent="0.3">
      <c r="A121" s="186"/>
      <c r="B121" s="186"/>
      <c r="C121" s="186"/>
      <c r="D121" s="186"/>
      <c r="E121" s="186"/>
      <c r="F121" s="117" t="s">
        <v>341</v>
      </c>
      <c r="G121" s="201"/>
      <c r="H121" s="201"/>
      <c r="I121" s="30" t="s">
        <v>114</v>
      </c>
      <c r="J121" s="33">
        <v>0</v>
      </c>
      <c r="K121" s="33">
        <v>0</v>
      </c>
      <c r="L121" s="33">
        <v>0</v>
      </c>
      <c r="M121" s="33">
        <v>0</v>
      </c>
      <c r="N121" s="33">
        <v>0</v>
      </c>
      <c r="O121" s="186"/>
      <c r="P121" s="186"/>
    </row>
    <row r="122" spans="1:16" s="32" customFormat="1" ht="33" x14ac:dyDescent="0.3">
      <c r="A122" s="186"/>
      <c r="B122" s="186"/>
      <c r="C122" s="186"/>
      <c r="D122" s="186"/>
      <c r="E122" s="186"/>
      <c r="F122" s="117"/>
      <c r="G122" s="201"/>
      <c r="H122" s="201"/>
      <c r="I122" s="5" t="s">
        <v>115</v>
      </c>
      <c r="J122" s="33">
        <v>0</v>
      </c>
      <c r="K122" s="33">
        <v>0</v>
      </c>
      <c r="L122" s="33">
        <v>0</v>
      </c>
      <c r="M122" s="33">
        <v>0</v>
      </c>
      <c r="N122" s="33">
        <v>0</v>
      </c>
      <c r="O122" s="186"/>
      <c r="P122" s="186"/>
    </row>
    <row r="123" spans="1:16" s="32" customFormat="1" x14ac:dyDescent="0.3">
      <c r="A123" s="186"/>
      <c r="B123" s="186"/>
      <c r="C123" s="186"/>
      <c r="D123" s="186"/>
      <c r="E123" s="186"/>
      <c r="F123" s="117"/>
      <c r="G123" s="201"/>
      <c r="H123" s="201"/>
      <c r="I123" s="5" t="s">
        <v>116</v>
      </c>
      <c r="J123" s="33">
        <v>0</v>
      </c>
      <c r="K123" s="33">
        <v>0</v>
      </c>
      <c r="L123" s="33">
        <v>0</v>
      </c>
      <c r="M123" s="33">
        <v>0</v>
      </c>
      <c r="N123" s="33">
        <v>0</v>
      </c>
      <c r="O123" s="186"/>
      <c r="P123" s="186"/>
    </row>
    <row r="124" spans="1:16" s="32" customFormat="1" x14ac:dyDescent="0.3">
      <c r="A124" s="187"/>
      <c r="B124" s="187"/>
      <c r="C124" s="187"/>
      <c r="D124" s="187"/>
      <c r="E124" s="187"/>
      <c r="F124" s="118"/>
      <c r="G124" s="202"/>
      <c r="H124" s="202"/>
      <c r="I124" s="29" t="s">
        <v>117</v>
      </c>
      <c r="J124" s="33">
        <v>0</v>
      </c>
      <c r="K124" s="33">
        <v>50000</v>
      </c>
      <c r="L124" s="33"/>
      <c r="M124" s="33"/>
      <c r="N124" s="33"/>
      <c r="O124" s="187"/>
      <c r="P124" s="187"/>
    </row>
    <row r="125" spans="1:16" s="32" customFormat="1" ht="23.25" customHeight="1" x14ac:dyDescent="0.3">
      <c r="A125" s="178" t="s">
        <v>267</v>
      </c>
      <c r="B125" s="179"/>
      <c r="C125" s="179"/>
      <c r="D125" s="179"/>
      <c r="E125" s="179"/>
      <c r="F125" s="179"/>
      <c r="G125" s="179"/>
      <c r="H125" s="179"/>
      <c r="I125" s="179"/>
      <c r="J125" s="179"/>
      <c r="K125" s="179"/>
      <c r="L125" s="179"/>
      <c r="M125" s="179"/>
      <c r="N125" s="179"/>
      <c r="O125" s="179"/>
      <c r="P125" s="180"/>
    </row>
    <row r="126" spans="1:16" s="32" customFormat="1" x14ac:dyDescent="0.3">
      <c r="A126" s="226" t="s">
        <v>268</v>
      </c>
      <c r="B126" s="227"/>
      <c r="C126" s="227"/>
      <c r="D126" s="227"/>
      <c r="E126" s="227"/>
      <c r="F126" s="227"/>
      <c r="G126" s="227"/>
      <c r="H126" s="228"/>
      <c r="I126" s="28" t="s">
        <v>110</v>
      </c>
      <c r="J126" s="53"/>
      <c r="K126" s="53"/>
      <c r="L126" s="53"/>
      <c r="M126" s="39"/>
      <c r="N126" s="39"/>
      <c r="O126" s="235"/>
      <c r="P126" s="235"/>
    </row>
    <row r="127" spans="1:16" s="32" customFormat="1" x14ac:dyDescent="0.3">
      <c r="A127" s="229"/>
      <c r="B127" s="230"/>
      <c r="C127" s="230"/>
      <c r="D127" s="230"/>
      <c r="E127" s="230"/>
      <c r="F127" s="230"/>
      <c r="G127" s="230"/>
      <c r="H127" s="231"/>
      <c r="I127" s="29" t="s">
        <v>111</v>
      </c>
      <c r="J127" s="53"/>
      <c r="K127" s="53"/>
      <c r="L127" s="53"/>
      <c r="M127" s="39"/>
      <c r="N127" s="39"/>
      <c r="O127" s="235"/>
      <c r="P127" s="235"/>
    </row>
    <row r="128" spans="1:16" s="32" customFormat="1" x14ac:dyDescent="0.3">
      <c r="A128" s="229"/>
      <c r="B128" s="230"/>
      <c r="C128" s="230"/>
      <c r="D128" s="230"/>
      <c r="E128" s="230"/>
      <c r="F128" s="230"/>
      <c r="G128" s="230"/>
      <c r="H128" s="231"/>
      <c r="I128" s="29" t="s">
        <v>112</v>
      </c>
      <c r="J128" s="53"/>
      <c r="K128" s="53"/>
      <c r="L128" s="53"/>
      <c r="M128" s="39"/>
      <c r="N128" s="39"/>
      <c r="O128" s="235"/>
      <c r="P128" s="235"/>
    </row>
    <row r="129" spans="1:16" s="32" customFormat="1" x14ac:dyDescent="0.3">
      <c r="A129" s="229"/>
      <c r="B129" s="230"/>
      <c r="C129" s="230"/>
      <c r="D129" s="230"/>
      <c r="E129" s="230"/>
      <c r="F129" s="230"/>
      <c r="G129" s="230"/>
      <c r="H129" s="231"/>
      <c r="I129" s="29" t="s">
        <v>113</v>
      </c>
      <c r="J129" s="53"/>
      <c r="K129" s="53"/>
      <c r="L129" s="53"/>
      <c r="M129" s="39"/>
      <c r="N129" s="39"/>
      <c r="O129" s="235"/>
      <c r="P129" s="235"/>
    </row>
    <row r="130" spans="1:16" s="32" customFormat="1" ht="33.75" x14ac:dyDescent="0.3">
      <c r="A130" s="229"/>
      <c r="B130" s="230"/>
      <c r="C130" s="230"/>
      <c r="D130" s="230"/>
      <c r="E130" s="230"/>
      <c r="F130" s="230"/>
      <c r="G130" s="230"/>
      <c r="H130" s="231"/>
      <c r="I130" s="30" t="s">
        <v>114</v>
      </c>
      <c r="J130" s="53"/>
      <c r="K130" s="53"/>
      <c r="L130" s="53"/>
      <c r="M130" s="39"/>
      <c r="N130" s="39"/>
      <c r="O130" s="235"/>
      <c r="P130" s="235"/>
    </row>
    <row r="131" spans="1:16" s="32" customFormat="1" ht="33" x14ac:dyDescent="0.3">
      <c r="A131" s="229"/>
      <c r="B131" s="230"/>
      <c r="C131" s="230"/>
      <c r="D131" s="230"/>
      <c r="E131" s="230"/>
      <c r="F131" s="230"/>
      <c r="G131" s="230"/>
      <c r="H131" s="231"/>
      <c r="I131" s="5" t="s">
        <v>115</v>
      </c>
      <c r="J131" s="53"/>
      <c r="K131" s="53"/>
      <c r="L131" s="53"/>
      <c r="M131" s="39"/>
      <c r="N131" s="39"/>
      <c r="O131" s="235"/>
      <c r="P131" s="235"/>
    </row>
    <row r="132" spans="1:16" s="32" customFormat="1" x14ac:dyDescent="0.3">
      <c r="A132" s="229"/>
      <c r="B132" s="230"/>
      <c r="C132" s="230"/>
      <c r="D132" s="230"/>
      <c r="E132" s="230"/>
      <c r="F132" s="230"/>
      <c r="G132" s="230"/>
      <c r="H132" s="231"/>
      <c r="I132" s="5" t="s">
        <v>116</v>
      </c>
      <c r="J132" s="53"/>
      <c r="K132" s="53"/>
      <c r="L132" s="53"/>
      <c r="M132" s="39"/>
      <c r="N132" s="39"/>
      <c r="O132" s="235"/>
      <c r="P132" s="235"/>
    </row>
    <row r="133" spans="1:16" s="32" customFormat="1" x14ac:dyDescent="0.3">
      <c r="A133" s="232"/>
      <c r="B133" s="233"/>
      <c r="C133" s="233"/>
      <c r="D133" s="233"/>
      <c r="E133" s="233"/>
      <c r="F133" s="233"/>
      <c r="G133" s="233"/>
      <c r="H133" s="234"/>
      <c r="I133" s="29" t="s">
        <v>117</v>
      </c>
      <c r="J133" s="53"/>
      <c r="K133" s="53"/>
      <c r="L133" s="53"/>
      <c r="M133" s="39"/>
      <c r="N133" s="39"/>
      <c r="O133" s="235"/>
      <c r="P133" s="235"/>
    </row>
    <row r="134" spans="1:16" s="121" customFormat="1" x14ac:dyDescent="0.3">
      <c r="A134" s="209">
        <v>13</v>
      </c>
      <c r="B134" s="209" t="s">
        <v>199</v>
      </c>
      <c r="C134" s="209" t="s">
        <v>392</v>
      </c>
      <c r="D134" s="209" t="s">
        <v>47</v>
      </c>
      <c r="E134" s="209" t="s">
        <v>200</v>
      </c>
      <c r="F134" s="127"/>
      <c r="G134" s="212">
        <v>22560.880000000001</v>
      </c>
      <c r="H134" s="212">
        <v>22560.880000000001</v>
      </c>
      <c r="I134" s="128" t="s">
        <v>110</v>
      </c>
      <c r="J134" s="129">
        <f>J135+J136+J137+J138+J139+J141</f>
        <v>0</v>
      </c>
      <c r="K134" s="129">
        <f t="shared" ref="K134:N134" si="22">K135+K136+K137+K138+K139+K141</f>
        <v>0</v>
      </c>
      <c r="L134" s="129">
        <f t="shared" si="22"/>
        <v>0</v>
      </c>
      <c r="M134" s="129">
        <f t="shared" si="22"/>
        <v>0</v>
      </c>
      <c r="N134" s="129">
        <f t="shared" si="22"/>
        <v>0</v>
      </c>
      <c r="O134" s="209" t="s">
        <v>288</v>
      </c>
      <c r="P134" s="239" t="s">
        <v>289</v>
      </c>
    </row>
    <row r="135" spans="1:16" s="121" customFormat="1" x14ac:dyDescent="0.3">
      <c r="A135" s="210"/>
      <c r="B135" s="210"/>
      <c r="C135" s="210"/>
      <c r="D135" s="210"/>
      <c r="E135" s="210"/>
      <c r="F135" s="130"/>
      <c r="G135" s="213"/>
      <c r="H135" s="213"/>
      <c r="I135" s="131" t="s">
        <v>111</v>
      </c>
      <c r="J135" s="132">
        <v>0</v>
      </c>
      <c r="K135" s="132">
        <v>0</v>
      </c>
      <c r="L135" s="132">
        <v>0</v>
      </c>
      <c r="M135" s="132">
        <v>0</v>
      </c>
      <c r="N135" s="132">
        <v>0</v>
      </c>
      <c r="O135" s="210"/>
      <c r="P135" s="240"/>
    </row>
    <row r="136" spans="1:16" s="121" customFormat="1" x14ac:dyDescent="0.3">
      <c r="A136" s="210"/>
      <c r="B136" s="210"/>
      <c r="C136" s="210"/>
      <c r="D136" s="210"/>
      <c r="E136" s="210"/>
      <c r="F136" s="130"/>
      <c r="G136" s="213"/>
      <c r="H136" s="213"/>
      <c r="I136" s="131" t="s">
        <v>112</v>
      </c>
      <c r="J136" s="133">
        <v>0</v>
      </c>
      <c r="K136" s="132">
        <v>0</v>
      </c>
      <c r="L136" s="132">
        <v>0</v>
      </c>
      <c r="M136" s="132">
        <v>0</v>
      </c>
      <c r="N136" s="132">
        <v>0</v>
      </c>
      <c r="O136" s="210"/>
      <c r="P136" s="240"/>
    </row>
    <row r="137" spans="1:16" s="121" customFormat="1" x14ac:dyDescent="0.3">
      <c r="A137" s="210"/>
      <c r="B137" s="210"/>
      <c r="C137" s="210"/>
      <c r="D137" s="210"/>
      <c r="E137" s="210"/>
      <c r="F137" s="130"/>
      <c r="G137" s="213"/>
      <c r="H137" s="213"/>
      <c r="I137" s="131" t="s">
        <v>113</v>
      </c>
      <c r="J137" s="132">
        <v>0</v>
      </c>
      <c r="K137" s="132">
        <v>0</v>
      </c>
      <c r="L137" s="132">
        <v>0</v>
      </c>
      <c r="M137" s="132">
        <v>0</v>
      </c>
      <c r="N137" s="132">
        <v>0</v>
      </c>
      <c r="O137" s="210"/>
      <c r="P137" s="240"/>
    </row>
    <row r="138" spans="1:16" s="121" customFormat="1" ht="66" x14ac:dyDescent="0.3">
      <c r="A138" s="210"/>
      <c r="B138" s="210"/>
      <c r="C138" s="210"/>
      <c r="D138" s="210"/>
      <c r="E138" s="210"/>
      <c r="F138" s="130" t="s">
        <v>201</v>
      </c>
      <c r="G138" s="213"/>
      <c r="H138" s="213"/>
      <c r="I138" s="134" t="s">
        <v>114</v>
      </c>
      <c r="J138" s="132">
        <v>0</v>
      </c>
      <c r="K138" s="132">
        <v>0</v>
      </c>
      <c r="L138" s="132">
        <v>0</v>
      </c>
      <c r="M138" s="132">
        <v>0</v>
      </c>
      <c r="N138" s="132">
        <v>0</v>
      </c>
      <c r="O138" s="210"/>
      <c r="P138" s="240"/>
    </row>
    <row r="139" spans="1:16" s="121" customFormat="1" ht="33" x14ac:dyDescent="0.3">
      <c r="A139" s="210"/>
      <c r="B139" s="210"/>
      <c r="C139" s="210"/>
      <c r="D139" s="210"/>
      <c r="E139" s="210"/>
      <c r="F139" s="130"/>
      <c r="G139" s="213"/>
      <c r="H139" s="213"/>
      <c r="I139" s="135" t="s">
        <v>115</v>
      </c>
      <c r="J139" s="132">
        <v>0</v>
      </c>
      <c r="K139" s="132">
        <v>0</v>
      </c>
      <c r="L139" s="132">
        <v>0</v>
      </c>
      <c r="M139" s="132">
        <v>0</v>
      </c>
      <c r="N139" s="132">
        <v>0</v>
      </c>
      <c r="O139" s="210"/>
      <c r="P139" s="240"/>
    </row>
    <row r="140" spans="1:16" s="121" customFormat="1" x14ac:dyDescent="0.3">
      <c r="A140" s="210"/>
      <c r="B140" s="210"/>
      <c r="C140" s="210"/>
      <c r="D140" s="210"/>
      <c r="E140" s="210"/>
      <c r="F140" s="130"/>
      <c r="G140" s="213"/>
      <c r="H140" s="213"/>
      <c r="I140" s="135" t="s">
        <v>116</v>
      </c>
      <c r="J140" s="132">
        <v>0</v>
      </c>
      <c r="K140" s="132">
        <v>0</v>
      </c>
      <c r="L140" s="132">
        <v>0</v>
      </c>
      <c r="M140" s="132">
        <v>0</v>
      </c>
      <c r="N140" s="132">
        <v>0</v>
      </c>
      <c r="O140" s="210"/>
      <c r="P140" s="240"/>
    </row>
    <row r="141" spans="1:16" s="121" customFormat="1" x14ac:dyDescent="0.3">
      <c r="A141" s="211"/>
      <c r="B141" s="211"/>
      <c r="C141" s="211"/>
      <c r="D141" s="211"/>
      <c r="E141" s="211"/>
      <c r="F141" s="136"/>
      <c r="G141" s="214"/>
      <c r="H141" s="214"/>
      <c r="I141" s="131" t="s">
        <v>117</v>
      </c>
      <c r="J141" s="132">
        <v>0</v>
      </c>
      <c r="K141" s="132">
        <v>0</v>
      </c>
      <c r="L141" s="132">
        <v>0</v>
      </c>
      <c r="M141" s="132"/>
      <c r="N141" s="132"/>
      <c r="O141" s="211"/>
      <c r="P141" s="241"/>
    </row>
    <row r="142" spans="1:16" s="121" customFormat="1" ht="23.25" customHeight="1" x14ac:dyDescent="0.3">
      <c r="A142" s="209">
        <v>14</v>
      </c>
      <c r="B142" s="209" t="s">
        <v>145</v>
      </c>
      <c r="C142" s="209" t="s">
        <v>146</v>
      </c>
      <c r="D142" s="209" t="s">
        <v>47</v>
      </c>
      <c r="E142" s="209" t="s">
        <v>147</v>
      </c>
      <c r="F142" s="127"/>
      <c r="G142" s="212">
        <v>20000</v>
      </c>
      <c r="H142" s="212">
        <v>20000</v>
      </c>
      <c r="I142" s="128" t="s">
        <v>110</v>
      </c>
      <c r="J142" s="129">
        <f>J143+J144+J145+J146+J147+J149</f>
        <v>0</v>
      </c>
      <c r="K142" s="129">
        <f t="shared" ref="K142:N142" si="23">K143+K144+K145+K146+K147+K149</f>
        <v>0</v>
      </c>
      <c r="L142" s="129">
        <f t="shared" si="23"/>
        <v>0</v>
      </c>
      <c r="M142" s="129">
        <f t="shared" si="23"/>
        <v>0</v>
      </c>
      <c r="N142" s="129">
        <f t="shared" si="23"/>
        <v>0</v>
      </c>
      <c r="O142" s="209" t="s">
        <v>288</v>
      </c>
      <c r="P142" s="209" t="s">
        <v>66</v>
      </c>
    </row>
    <row r="143" spans="1:16" s="121" customFormat="1" ht="23.25" customHeight="1" x14ac:dyDescent="0.3">
      <c r="A143" s="210"/>
      <c r="B143" s="210"/>
      <c r="C143" s="210"/>
      <c r="D143" s="210"/>
      <c r="E143" s="210"/>
      <c r="F143" s="130"/>
      <c r="G143" s="213"/>
      <c r="H143" s="213"/>
      <c r="I143" s="131" t="s">
        <v>111</v>
      </c>
      <c r="J143" s="132"/>
      <c r="K143" s="132">
        <v>0</v>
      </c>
      <c r="L143" s="132">
        <v>0</v>
      </c>
      <c r="M143" s="132"/>
      <c r="N143" s="132"/>
      <c r="O143" s="210"/>
      <c r="P143" s="210"/>
    </row>
    <row r="144" spans="1:16" s="121" customFormat="1" ht="23.25" customHeight="1" x14ac:dyDescent="0.3">
      <c r="A144" s="210"/>
      <c r="B144" s="210"/>
      <c r="C144" s="210"/>
      <c r="D144" s="210"/>
      <c r="E144" s="210"/>
      <c r="F144" s="130"/>
      <c r="G144" s="213"/>
      <c r="H144" s="213"/>
      <c r="I144" s="131" t="s">
        <v>112</v>
      </c>
      <c r="J144" s="133">
        <v>0</v>
      </c>
      <c r="K144" s="132">
        <v>0</v>
      </c>
      <c r="L144" s="132">
        <v>0</v>
      </c>
      <c r="M144" s="132">
        <v>0</v>
      </c>
      <c r="N144" s="132">
        <v>0</v>
      </c>
      <c r="O144" s="210"/>
      <c r="P144" s="210"/>
    </row>
    <row r="145" spans="1:16" s="121" customFormat="1" ht="23.25" customHeight="1" x14ac:dyDescent="0.3">
      <c r="A145" s="210"/>
      <c r="B145" s="210"/>
      <c r="C145" s="210"/>
      <c r="D145" s="210"/>
      <c r="E145" s="210"/>
      <c r="F145" s="130"/>
      <c r="G145" s="213"/>
      <c r="H145" s="213"/>
      <c r="I145" s="131" t="s">
        <v>113</v>
      </c>
      <c r="J145" s="132">
        <v>0</v>
      </c>
      <c r="K145" s="132">
        <v>0</v>
      </c>
      <c r="L145" s="132">
        <v>0</v>
      </c>
      <c r="M145" s="132">
        <v>0</v>
      </c>
      <c r="N145" s="132">
        <v>0</v>
      </c>
      <c r="O145" s="210"/>
      <c r="P145" s="210"/>
    </row>
    <row r="146" spans="1:16" s="121" customFormat="1" ht="49.5" x14ac:dyDescent="0.3">
      <c r="A146" s="210"/>
      <c r="B146" s="210"/>
      <c r="C146" s="210"/>
      <c r="D146" s="210"/>
      <c r="E146" s="210"/>
      <c r="F146" s="130" t="s">
        <v>148</v>
      </c>
      <c r="G146" s="213"/>
      <c r="H146" s="213"/>
      <c r="I146" s="134" t="s">
        <v>114</v>
      </c>
      <c r="J146" s="132">
        <v>0</v>
      </c>
      <c r="K146" s="132">
        <v>0</v>
      </c>
      <c r="L146" s="132">
        <v>0</v>
      </c>
      <c r="M146" s="132">
        <v>0</v>
      </c>
      <c r="N146" s="132">
        <v>0</v>
      </c>
      <c r="O146" s="210"/>
      <c r="P146" s="210"/>
    </row>
    <row r="147" spans="1:16" s="121" customFormat="1" ht="33" x14ac:dyDescent="0.3">
      <c r="A147" s="210"/>
      <c r="B147" s="210"/>
      <c r="C147" s="210"/>
      <c r="D147" s="210"/>
      <c r="E147" s="210"/>
      <c r="F147" s="130"/>
      <c r="G147" s="213"/>
      <c r="H147" s="213"/>
      <c r="I147" s="135" t="s">
        <v>115</v>
      </c>
      <c r="J147" s="132">
        <v>0</v>
      </c>
      <c r="K147" s="132">
        <v>0</v>
      </c>
      <c r="L147" s="132">
        <v>0</v>
      </c>
      <c r="M147" s="132">
        <v>0</v>
      </c>
      <c r="N147" s="132">
        <v>0</v>
      </c>
      <c r="O147" s="210"/>
      <c r="P147" s="210"/>
    </row>
    <row r="148" spans="1:16" s="121" customFormat="1" x14ac:dyDescent="0.3">
      <c r="A148" s="210"/>
      <c r="B148" s="210"/>
      <c r="C148" s="210"/>
      <c r="D148" s="210"/>
      <c r="E148" s="210"/>
      <c r="F148" s="130"/>
      <c r="G148" s="213"/>
      <c r="H148" s="213"/>
      <c r="I148" s="135" t="s">
        <v>116</v>
      </c>
      <c r="J148" s="132">
        <v>0</v>
      </c>
      <c r="K148" s="132">
        <v>0</v>
      </c>
      <c r="L148" s="132">
        <v>0</v>
      </c>
      <c r="M148" s="132">
        <v>0</v>
      </c>
      <c r="N148" s="132">
        <v>0</v>
      </c>
      <c r="O148" s="210"/>
      <c r="P148" s="210"/>
    </row>
    <row r="149" spans="1:16" s="121" customFormat="1" x14ac:dyDescent="0.3">
      <c r="A149" s="211"/>
      <c r="B149" s="211"/>
      <c r="C149" s="211"/>
      <c r="D149" s="211"/>
      <c r="E149" s="211"/>
      <c r="F149" s="136"/>
      <c r="G149" s="214"/>
      <c r="H149" s="214"/>
      <c r="I149" s="131" t="s">
        <v>117</v>
      </c>
      <c r="J149" s="132">
        <v>0</v>
      </c>
      <c r="K149" s="132">
        <v>0</v>
      </c>
      <c r="L149" s="132"/>
      <c r="M149" s="132"/>
      <c r="N149" s="132"/>
      <c r="O149" s="211"/>
      <c r="P149" s="211"/>
    </row>
    <row r="150" spans="1:16" s="121" customFormat="1" ht="24.75" customHeight="1" x14ac:dyDescent="0.3">
      <c r="A150" s="209">
        <v>15</v>
      </c>
      <c r="B150" s="209" t="s">
        <v>130</v>
      </c>
      <c r="C150" s="209" t="s">
        <v>131</v>
      </c>
      <c r="D150" s="209" t="s">
        <v>132</v>
      </c>
      <c r="E150" s="209" t="s">
        <v>128</v>
      </c>
      <c r="F150" s="127"/>
      <c r="G150" s="212">
        <v>19226.22</v>
      </c>
      <c r="H150" s="212">
        <v>19226.22</v>
      </c>
      <c r="I150" s="128" t="s">
        <v>110</v>
      </c>
      <c r="J150" s="129">
        <f>J151+J152+J153+J154+J155+J157</f>
        <v>0</v>
      </c>
      <c r="K150" s="129">
        <f>K151+K152+K153+K154+K155+K157</f>
        <v>0</v>
      </c>
      <c r="L150" s="129">
        <f t="shared" ref="L150:N150" si="24">L151+L152+L153+L154+L155+L157</f>
        <v>0</v>
      </c>
      <c r="M150" s="129">
        <f t="shared" si="24"/>
        <v>0</v>
      </c>
      <c r="N150" s="129">
        <f t="shared" si="24"/>
        <v>0</v>
      </c>
      <c r="O150" s="209" t="s">
        <v>398</v>
      </c>
      <c r="P150" s="209" t="s">
        <v>66</v>
      </c>
    </row>
    <row r="151" spans="1:16" s="121" customFormat="1" ht="24.75" customHeight="1" x14ac:dyDescent="0.3">
      <c r="A151" s="210"/>
      <c r="B151" s="210"/>
      <c r="C151" s="210"/>
      <c r="D151" s="210"/>
      <c r="E151" s="210"/>
      <c r="F151" s="130"/>
      <c r="G151" s="213"/>
      <c r="H151" s="213"/>
      <c r="I151" s="131" t="s">
        <v>111</v>
      </c>
      <c r="J151" s="132">
        <v>0</v>
      </c>
      <c r="K151" s="132">
        <v>0</v>
      </c>
      <c r="L151" s="132">
        <v>0</v>
      </c>
      <c r="M151" s="132">
        <v>0</v>
      </c>
      <c r="N151" s="132">
        <v>0</v>
      </c>
      <c r="O151" s="210"/>
      <c r="P151" s="210"/>
    </row>
    <row r="152" spans="1:16" s="121" customFormat="1" ht="24.75" customHeight="1" x14ac:dyDescent="0.3">
      <c r="A152" s="210"/>
      <c r="B152" s="210"/>
      <c r="C152" s="210"/>
      <c r="D152" s="210"/>
      <c r="E152" s="210"/>
      <c r="F152" s="130"/>
      <c r="G152" s="213"/>
      <c r="H152" s="213"/>
      <c r="I152" s="131" t="s">
        <v>112</v>
      </c>
      <c r="J152" s="132">
        <v>0</v>
      </c>
      <c r="K152" s="132">
        <v>0</v>
      </c>
      <c r="L152" s="132">
        <v>0</v>
      </c>
      <c r="M152" s="132">
        <v>0</v>
      </c>
      <c r="N152" s="132">
        <v>0</v>
      </c>
      <c r="O152" s="210"/>
      <c r="P152" s="210"/>
    </row>
    <row r="153" spans="1:16" s="121" customFormat="1" ht="24.75" customHeight="1" x14ac:dyDescent="0.3">
      <c r="A153" s="210"/>
      <c r="B153" s="210"/>
      <c r="C153" s="210"/>
      <c r="D153" s="210"/>
      <c r="E153" s="210"/>
      <c r="F153" s="130"/>
      <c r="G153" s="213"/>
      <c r="H153" s="213"/>
      <c r="I153" s="131" t="s">
        <v>113</v>
      </c>
      <c r="J153" s="132">
        <v>0</v>
      </c>
      <c r="K153" s="132">
        <v>0</v>
      </c>
      <c r="L153" s="132">
        <v>0</v>
      </c>
      <c r="M153" s="132">
        <v>0</v>
      </c>
      <c r="N153" s="132">
        <v>0</v>
      </c>
      <c r="O153" s="210"/>
      <c r="P153" s="210"/>
    </row>
    <row r="154" spans="1:16" s="121" customFormat="1" ht="33.75" customHeight="1" x14ac:dyDescent="0.3">
      <c r="A154" s="210"/>
      <c r="B154" s="210"/>
      <c r="C154" s="210"/>
      <c r="D154" s="210"/>
      <c r="E154" s="210"/>
      <c r="F154" s="130" t="s">
        <v>133</v>
      </c>
      <c r="G154" s="213"/>
      <c r="H154" s="213"/>
      <c r="I154" s="134" t="s">
        <v>114</v>
      </c>
      <c r="J154" s="132">
        <v>0</v>
      </c>
      <c r="K154" s="132"/>
      <c r="L154" s="132">
        <v>0</v>
      </c>
      <c r="M154" s="132">
        <v>0</v>
      </c>
      <c r="N154" s="132">
        <v>0</v>
      </c>
      <c r="O154" s="210"/>
      <c r="P154" s="210"/>
    </row>
    <row r="155" spans="1:16" s="121" customFormat="1" ht="33" x14ac:dyDescent="0.3">
      <c r="A155" s="210"/>
      <c r="B155" s="210"/>
      <c r="C155" s="210"/>
      <c r="D155" s="210"/>
      <c r="E155" s="210"/>
      <c r="F155" s="130"/>
      <c r="G155" s="213"/>
      <c r="H155" s="213"/>
      <c r="I155" s="135" t="s">
        <v>115</v>
      </c>
      <c r="J155" s="132">
        <v>0</v>
      </c>
      <c r="K155" s="132">
        <v>0</v>
      </c>
      <c r="L155" s="132">
        <v>0</v>
      </c>
      <c r="M155" s="132">
        <v>0</v>
      </c>
      <c r="N155" s="132">
        <v>0</v>
      </c>
      <c r="O155" s="210"/>
      <c r="P155" s="210"/>
    </row>
    <row r="156" spans="1:16" s="121" customFormat="1" x14ac:dyDescent="0.3">
      <c r="A156" s="210"/>
      <c r="B156" s="210"/>
      <c r="C156" s="210"/>
      <c r="D156" s="210"/>
      <c r="E156" s="210"/>
      <c r="F156" s="130"/>
      <c r="G156" s="213"/>
      <c r="H156" s="213"/>
      <c r="I156" s="135" t="s">
        <v>116</v>
      </c>
      <c r="J156" s="132">
        <v>0</v>
      </c>
      <c r="K156" s="132">
        <v>0</v>
      </c>
      <c r="L156" s="132">
        <v>0</v>
      </c>
      <c r="M156" s="132">
        <v>0</v>
      </c>
      <c r="N156" s="132">
        <v>0</v>
      </c>
      <c r="O156" s="210"/>
      <c r="P156" s="210"/>
    </row>
    <row r="157" spans="1:16" s="121" customFormat="1" x14ac:dyDescent="0.3">
      <c r="A157" s="211"/>
      <c r="B157" s="211"/>
      <c r="C157" s="211"/>
      <c r="D157" s="211"/>
      <c r="E157" s="211"/>
      <c r="F157" s="136"/>
      <c r="G157" s="214"/>
      <c r="H157" s="214"/>
      <c r="I157" s="131" t="s">
        <v>117</v>
      </c>
      <c r="J157" s="132">
        <v>0</v>
      </c>
      <c r="K157" s="132">
        <v>0</v>
      </c>
      <c r="L157" s="132">
        <v>0</v>
      </c>
      <c r="M157" s="132">
        <v>0</v>
      </c>
      <c r="N157" s="132">
        <v>0</v>
      </c>
      <c r="O157" s="211"/>
      <c r="P157" s="211"/>
    </row>
    <row r="158" spans="1:16" s="121" customFormat="1" ht="24" customHeight="1" x14ac:dyDescent="0.3">
      <c r="A158" s="209">
        <v>16</v>
      </c>
      <c r="B158" s="209" t="s">
        <v>119</v>
      </c>
      <c r="C158" s="209" t="s">
        <v>120</v>
      </c>
      <c r="D158" s="209" t="s">
        <v>121</v>
      </c>
      <c r="E158" s="209" t="s">
        <v>122</v>
      </c>
      <c r="F158" s="127"/>
      <c r="G158" s="212">
        <f>H158+7016.41609</f>
        <v>408595.45608999999</v>
      </c>
      <c r="H158" s="212">
        <v>401579.04</v>
      </c>
      <c r="I158" s="128" t="s">
        <v>110</v>
      </c>
      <c r="J158" s="129">
        <f>J159+J160+J161+J162+J163+J165</f>
        <v>0</v>
      </c>
      <c r="K158" s="129">
        <f t="shared" ref="K158:N158" si="25">K159+K160+K161+K162+K163+K165</f>
        <v>0</v>
      </c>
      <c r="L158" s="129">
        <f t="shared" si="25"/>
        <v>0</v>
      </c>
      <c r="M158" s="129">
        <f t="shared" si="25"/>
        <v>0</v>
      </c>
      <c r="N158" s="129">
        <f t="shared" si="25"/>
        <v>0</v>
      </c>
      <c r="O158" s="209" t="s">
        <v>288</v>
      </c>
      <c r="P158" s="209" t="s">
        <v>66</v>
      </c>
    </row>
    <row r="159" spans="1:16" s="121" customFormat="1" ht="24" customHeight="1" x14ac:dyDescent="0.3">
      <c r="A159" s="210"/>
      <c r="B159" s="210"/>
      <c r="C159" s="210"/>
      <c r="D159" s="210"/>
      <c r="E159" s="210"/>
      <c r="F159" s="130"/>
      <c r="G159" s="213"/>
      <c r="H159" s="213"/>
      <c r="I159" s="131" t="s">
        <v>111</v>
      </c>
      <c r="J159" s="132">
        <v>0</v>
      </c>
      <c r="K159" s="132">
        <v>0</v>
      </c>
      <c r="L159" s="132">
        <v>0</v>
      </c>
      <c r="M159" s="132">
        <v>0</v>
      </c>
      <c r="N159" s="132">
        <v>0</v>
      </c>
      <c r="O159" s="210"/>
      <c r="P159" s="210"/>
    </row>
    <row r="160" spans="1:16" s="121" customFormat="1" ht="24" customHeight="1" x14ac:dyDescent="0.3">
      <c r="A160" s="210"/>
      <c r="B160" s="210"/>
      <c r="C160" s="210"/>
      <c r="D160" s="210"/>
      <c r="E160" s="210"/>
      <c r="F160" s="130"/>
      <c r="G160" s="213"/>
      <c r="H160" s="213"/>
      <c r="I160" s="131" t="s">
        <v>112</v>
      </c>
      <c r="J160" s="132">
        <v>0</v>
      </c>
      <c r="K160" s="132">
        <v>0</v>
      </c>
      <c r="L160" s="132">
        <v>0</v>
      </c>
      <c r="M160" s="132">
        <v>0</v>
      </c>
      <c r="N160" s="132">
        <v>0</v>
      </c>
      <c r="O160" s="210"/>
      <c r="P160" s="210"/>
    </row>
    <row r="161" spans="1:16" s="121" customFormat="1" ht="24" customHeight="1" x14ac:dyDescent="0.3">
      <c r="A161" s="210"/>
      <c r="B161" s="210"/>
      <c r="C161" s="210"/>
      <c r="D161" s="210"/>
      <c r="E161" s="210"/>
      <c r="F161" s="130"/>
      <c r="G161" s="213"/>
      <c r="H161" s="213"/>
      <c r="I161" s="131" t="s">
        <v>113</v>
      </c>
      <c r="J161" s="132">
        <v>0</v>
      </c>
      <c r="K161" s="132">
        <v>0</v>
      </c>
      <c r="L161" s="132">
        <v>0</v>
      </c>
      <c r="M161" s="132">
        <v>0</v>
      </c>
      <c r="N161" s="132">
        <v>0</v>
      </c>
      <c r="O161" s="210"/>
      <c r="P161" s="210"/>
    </row>
    <row r="162" spans="1:16" s="121" customFormat="1" ht="42" customHeight="1" x14ac:dyDescent="0.3">
      <c r="A162" s="210"/>
      <c r="B162" s="210"/>
      <c r="C162" s="210"/>
      <c r="D162" s="210"/>
      <c r="E162" s="210"/>
      <c r="F162" s="130" t="s">
        <v>123</v>
      </c>
      <c r="G162" s="213"/>
      <c r="H162" s="213"/>
      <c r="I162" s="134" t="s">
        <v>114</v>
      </c>
      <c r="J162" s="132">
        <v>0</v>
      </c>
      <c r="K162" s="132">
        <v>0</v>
      </c>
      <c r="L162" s="132">
        <v>0</v>
      </c>
      <c r="M162" s="132">
        <v>0</v>
      </c>
      <c r="N162" s="132">
        <v>0</v>
      </c>
      <c r="O162" s="210"/>
      <c r="P162" s="210"/>
    </row>
    <row r="163" spans="1:16" s="121" customFormat="1" ht="33" x14ac:dyDescent="0.3">
      <c r="A163" s="210"/>
      <c r="B163" s="210"/>
      <c r="C163" s="210"/>
      <c r="D163" s="210"/>
      <c r="E163" s="210"/>
      <c r="F163" s="130"/>
      <c r="G163" s="213"/>
      <c r="H163" s="213"/>
      <c r="I163" s="135" t="s">
        <v>115</v>
      </c>
      <c r="J163" s="132">
        <v>0</v>
      </c>
      <c r="K163" s="132">
        <v>0</v>
      </c>
      <c r="L163" s="132">
        <v>0</v>
      </c>
      <c r="M163" s="132">
        <v>0</v>
      </c>
      <c r="N163" s="132">
        <v>0</v>
      </c>
      <c r="O163" s="210"/>
      <c r="P163" s="210"/>
    </row>
    <row r="164" spans="1:16" s="121" customFormat="1" x14ac:dyDescent="0.3">
      <c r="A164" s="210"/>
      <c r="B164" s="210"/>
      <c r="C164" s="210"/>
      <c r="D164" s="210"/>
      <c r="E164" s="210"/>
      <c r="F164" s="130"/>
      <c r="G164" s="213"/>
      <c r="H164" s="213"/>
      <c r="I164" s="135" t="s">
        <v>116</v>
      </c>
      <c r="J164" s="132">
        <v>0</v>
      </c>
      <c r="K164" s="132">
        <v>0</v>
      </c>
      <c r="L164" s="132">
        <v>0</v>
      </c>
      <c r="M164" s="132">
        <v>0</v>
      </c>
      <c r="N164" s="132">
        <v>0</v>
      </c>
      <c r="O164" s="210"/>
      <c r="P164" s="210"/>
    </row>
    <row r="165" spans="1:16" s="121" customFormat="1" x14ac:dyDescent="0.3">
      <c r="A165" s="211"/>
      <c r="B165" s="211"/>
      <c r="C165" s="211"/>
      <c r="D165" s="211"/>
      <c r="E165" s="211"/>
      <c r="F165" s="136"/>
      <c r="G165" s="214"/>
      <c r="H165" s="214"/>
      <c r="I165" s="131" t="s">
        <v>117</v>
      </c>
      <c r="J165" s="132">
        <v>0</v>
      </c>
      <c r="K165" s="132">
        <v>0</v>
      </c>
      <c r="L165" s="132">
        <v>0</v>
      </c>
      <c r="M165" s="132">
        <v>0</v>
      </c>
      <c r="N165" s="132">
        <v>0</v>
      </c>
      <c r="O165" s="211"/>
      <c r="P165" s="211"/>
    </row>
    <row r="166" spans="1:16" s="32" customFormat="1" x14ac:dyDescent="0.3">
      <c r="A166" s="185">
        <v>17</v>
      </c>
      <c r="B166" s="185" t="s">
        <v>124</v>
      </c>
      <c r="C166" s="185" t="s">
        <v>149</v>
      </c>
      <c r="D166" s="185" t="s">
        <v>47</v>
      </c>
      <c r="E166" s="185" t="s">
        <v>150</v>
      </c>
      <c r="F166" s="25"/>
      <c r="G166" s="200">
        <f>7489+52000</f>
        <v>59489</v>
      </c>
      <c r="H166" s="200">
        <f>59489</f>
        <v>59489</v>
      </c>
      <c r="I166" s="28" t="s">
        <v>110</v>
      </c>
      <c r="J166" s="31">
        <f>J167+J168+J169+J170+J171+J173</f>
        <v>0</v>
      </c>
      <c r="K166" s="31">
        <f t="shared" ref="K166:N166" si="26">K167+K168+K169+K170+K171+K173</f>
        <v>0</v>
      </c>
      <c r="L166" s="31">
        <f t="shared" si="26"/>
        <v>0</v>
      </c>
      <c r="M166" s="31">
        <f t="shared" si="26"/>
        <v>0</v>
      </c>
      <c r="N166" s="31">
        <f t="shared" si="26"/>
        <v>0</v>
      </c>
      <c r="O166" s="185" t="s">
        <v>288</v>
      </c>
      <c r="P166" s="236" t="s">
        <v>289</v>
      </c>
    </row>
    <row r="167" spans="1:16" s="32" customFormat="1" x14ac:dyDescent="0.3">
      <c r="A167" s="186"/>
      <c r="B167" s="186"/>
      <c r="C167" s="186"/>
      <c r="D167" s="186"/>
      <c r="E167" s="186"/>
      <c r="F167" s="26"/>
      <c r="G167" s="201"/>
      <c r="H167" s="201"/>
      <c r="I167" s="29" t="s">
        <v>111</v>
      </c>
      <c r="J167" s="33"/>
      <c r="K167" s="33">
        <v>0</v>
      </c>
      <c r="L167" s="33">
        <v>0</v>
      </c>
      <c r="M167" s="33"/>
      <c r="N167" s="33"/>
      <c r="O167" s="186"/>
      <c r="P167" s="237"/>
    </row>
    <row r="168" spans="1:16" s="32" customFormat="1" x14ac:dyDescent="0.3">
      <c r="A168" s="186"/>
      <c r="B168" s="186"/>
      <c r="C168" s="186"/>
      <c r="D168" s="186"/>
      <c r="E168" s="186"/>
      <c r="F168" s="26"/>
      <c r="G168" s="201"/>
      <c r="H168" s="201"/>
      <c r="I168" s="29" t="s">
        <v>112</v>
      </c>
      <c r="J168" s="34">
        <v>0</v>
      </c>
      <c r="K168" s="33">
        <v>0</v>
      </c>
      <c r="L168" s="33">
        <v>0</v>
      </c>
      <c r="M168" s="33">
        <v>0</v>
      </c>
      <c r="N168" s="33">
        <v>0</v>
      </c>
      <c r="O168" s="186"/>
      <c r="P168" s="237"/>
    </row>
    <row r="169" spans="1:16" s="32" customFormat="1" x14ac:dyDescent="0.3">
      <c r="A169" s="186"/>
      <c r="B169" s="186"/>
      <c r="C169" s="186"/>
      <c r="D169" s="186"/>
      <c r="E169" s="186"/>
      <c r="F169" s="26"/>
      <c r="G169" s="201"/>
      <c r="H169" s="201"/>
      <c r="I169" s="29" t="s">
        <v>113</v>
      </c>
      <c r="J169" s="33">
        <v>0</v>
      </c>
      <c r="K169" s="33">
        <v>0</v>
      </c>
      <c r="L169" s="33">
        <v>0</v>
      </c>
      <c r="M169" s="33">
        <v>0</v>
      </c>
      <c r="N169" s="33">
        <v>0</v>
      </c>
      <c r="O169" s="186"/>
      <c r="P169" s="237"/>
    </row>
    <row r="170" spans="1:16" s="32" customFormat="1" ht="115.5" x14ac:dyDescent="0.3">
      <c r="A170" s="186"/>
      <c r="B170" s="186"/>
      <c r="C170" s="186"/>
      <c r="D170" s="186"/>
      <c r="E170" s="186"/>
      <c r="F170" s="26" t="s">
        <v>151</v>
      </c>
      <c r="G170" s="201"/>
      <c r="H170" s="201"/>
      <c r="I170" s="30" t="s">
        <v>114</v>
      </c>
      <c r="J170" s="33">
        <v>0</v>
      </c>
      <c r="K170" s="33">
        <v>0</v>
      </c>
      <c r="L170" s="33">
        <v>0</v>
      </c>
      <c r="M170" s="33">
        <v>0</v>
      </c>
      <c r="N170" s="33">
        <v>0</v>
      </c>
      <c r="O170" s="186"/>
      <c r="P170" s="237"/>
    </row>
    <row r="171" spans="1:16" s="32" customFormat="1" ht="33" x14ac:dyDescent="0.3">
      <c r="A171" s="186"/>
      <c r="B171" s="186"/>
      <c r="C171" s="186"/>
      <c r="D171" s="186"/>
      <c r="E171" s="186"/>
      <c r="F171" s="26"/>
      <c r="G171" s="201"/>
      <c r="H171" s="201"/>
      <c r="I171" s="5" t="s">
        <v>115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186"/>
      <c r="P171" s="237"/>
    </row>
    <row r="172" spans="1:16" s="32" customFormat="1" x14ac:dyDescent="0.3">
      <c r="A172" s="186"/>
      <c r="B172" s="186"/>
      <c r="C172" s="186"/>
      <c r="D172" s="186"/>
      <c r="E172" s="186"/>
      <c r="F172" s="26"/>
      <c r="G172" s="201"/>
      <c r="H172" s="201"/>
      <c r="I172" s="5" t="s">
        <v>116</v>
      </c>
      <c r="J172" s="33">
        <v>0</v>
      </c>
      <c r="K172" s="33">
        <v>0</v>
      </c>
      <c r="L172" s="33">
        <v>0</v>
      </c>
      <c r="M172" s="33">
        <v>0</v>
      </c>
      <c r="N172" s="33">
        <v>0</v>
      </c>
      <c r="O172" s="186"/>
      <c r="P172" s="237"/>
    </row>
    <row r="173" spans="1:16" s="32" customFormat="1" x14ac:dyDescent="0.3">
      <c r="A173" s="187"/>
      <c r="B173" s="187"/>
      <c r="C173" s="187"/>
      <c r="D173" s="187"/>
      <c r="E173" s="187"/>
      <c r="F173" s="15"/>
      <c r="G173" s="202"/>
      <c r="H173" s="202"/>
      <c r="I173" s="29" t="s">
        <v>117</v>
      </c>
      <c r="J173" s="33">
        <v>0</v>
      </c>
      <c r="K173" s="33">
        <v>0</v>
      </c>
      <c r="L173" s="33"/>
      <c r="M173" s="33"/>
      <c r="N173" s="33"/>
      <c r="O173" s="187"/>
      <c r="P173" s="238"/>
    </row>
    <row r="174" spans="1:16" s="27" customFormat="1" x14ac:dyDescent="0.3">
      <c r="A174" s="185">
        <v>18</v>
      </c>
      <c r="B174" s="185" t="s">
        <v>152</v>
      </c>
      <c r="C174" s="185" t="s">
        <v>153</v>
      </c>
      <c r="D174" s="185" t="s">
        <v>47</v>
      </c>
      <c r="E174" s="185" t="s">
        <v>154</v>
      </c>
      <c r="F174" s="25"/>
      <c r="G174" s="200">
        <v>3400</v>
      </c>
      <c r="H174" s="200">
        <v>3400</v>
      </c>
      <c r="I174" s="28" t="s">
        <v>110</v>
      </c>
      <c r="J174" s="31">
        <f>J175+J176+J177+J178+J179+J181</f>
        <v>0</v>
      </c>
      <c r="K174" s="31">
        <f t="shared" ref="K174:N174" si="27">K175+K176+K177+K178+K179+K181</f>
        <v>0</v>
      </c>
      <c r="L174" s="31">
        <f t="shared" si="27"/>
        <v>0</v>
      </c>
      <c r="M174" s="31">
        <f t="shared" si="27"/>
        <v>0</v>
      </c>
      <c r="N174" s="31">
        <f t="shared" si="27"/>
        <v>0</v>
      </c>
      <c r="O174" s="185" t="s">
        <v>288</v>
      </c>
      <c r="P174" s="197" t="s">
        <v>289</v>
      </c>
    </row>
    <row r="175" spans="1:16" s="27" customFormat="1" x14ac:dyDescent="0.3">
      <c r="A175" s="186"/>
      <c r="B175" s="186"/>
      <c r="C175" s="186"/>
      <c r="D175" s="186"/>
      <c r="E175" s="186"/>
      <c r="F175" s="26"/>
      <c r="G175" s="201"/>
      <c r="H175" s="201"/>
      <c r="I175" s="29" t="s">
        <v>111</v>
      </c>
      <c r="J175" s="33"/>
      <c r="K175" s="33">
        <v>0</v>
      </c>
      <c r="L175" s="33">
        <v>0</v>
      </c>
      <c r="M175" s="33"/>
      <c r="N175" s="33"/>
      <c r="O175" s="186"/>
      <c r="P175" s="198"/>
    </row>
    <row r="176" spans="1:16" s="27" customFormat="1" x14ac:dyDescent="0.3">
      <c r="A176" s="186"/>
      <c r="B176" s="186"/>
      <c r="C176" s="186"/>
      <c r="D176" s="186"/>
      <c r="E176" s="186"/>
      <c r="F176" s="26"/>
      <c r="G176" s="201"/>
      <c r="H176" s="201"/>
      <c r="I176" s="29" t="s">
        <v>112</v>
      </c>
      <c r="J176" s="34">
        <v>0</v>
      </c>
      <c r="K176" s="33">
        <v>0</v>
      </c>
      <c r="L176" s="33">
        <v>0</v>
      </c>
      <c r="M176" s="33">
        <v>0</v>
      </c>
      <c r="N176" s="33">
        <v>0</v>
      </c>
      <c r="O176" s="186"/>
      <c r="P176" s="198"/>
    </row>
    <row r="177" spans="1:16" s="27" customFormat="1" x14ac:dyDescent="0.3">
      <c r="A177" s="186"/>
      <c r="B177" s="186"/>
      <c r="C177" s="186"/>
      <c r="D177" s="186"/>
      <c r="E177" s="186"/>
      <c r="F177" s="26"/>
      <c r="G177" s="201"/>
      <c r="H177" s="201"/>
      <c r="I177" s="29" t="s">
        <v>113</v>
      </c>
      <c r="J177" s="33">
        <v>0</v>
      </c>
      <c r="K177" s="33">
        <v>0</v>
      </c>
      <c r="L177" s="33">
        <v>0</v>
      </c>
      <c r="M177" s="33">
        <v>0</v>
      </c>
      <c r="N177" s="33">
        <v>0</v>
      </c>
      <c r="O177" s="186"/>
      <c r="P177" s="198"/>
    </row>
    <row r="178" spans="1:16" s="27" customFormat="1" ht="33.75" x14ac:dyDescent="0.3">
      <c r="A178" s="186"/>
      <c r="B178" s="186"/>
      <c r="C178" s="186"/>
      <c r="D178" s="186"/>
      <c r="E178" s="186"/>
      <c r="F178" s="26" t="s">
        <v>155</v>
      </c>
      <c r="G178" s="201"/>
      <c r="H178" s="201"/>
      <c r="I178" s="30" t="s">
        <v>114</v>
      </c>
      <c r="J178" s="33">
        <v>0</v>
      </c>
      <c r="K178" s="33">
        <v>0</v>
      </c>
      <c r="L178" s="33">
        <v>0</v>
      </c>
      <c r="M178" s="33">
        <v>0</v>
      </c>
      <c r="N178" s="33">
        <v>0</v>
      </c>
      <c r="O178" s="186"/>
      <c r="P178" s="198"/>
    </row>
    <row r="179" spans="1:16" s="27" customFormat="1" ht="33" x14ac:dyDescent="0.3">
      <c r="A179" s="186"/>
      <c r="B179" s="186"/>
      <c r="C179" s="186"/>
      <c r="D179" s="186"/>
      <c r="E179" s="186"/>
      <c r="F179" s="26"/>
      <c r="G179" s="201"/>
      <c r="H179" s="201"/>
      <c r="I179" s="5" t="s">
        <v>115</v>
      </c>
      <c r="J179" s="33">
        <v>0</v>
      </c>
      <c r="K179" s="33">
        <v>0</v>
      </c>
      <c r="L179" s="33">
        <v>0</v>
      </c>
      <c r="M179" s="33">
        <v>0</v>
      </c>
      <c r="N179" s="33">
        <v>0</v>
      </c>
      <c r="O179" s="186"/>
      <c r="P179" s="198"/>
    </row>
    <row r="180" spans="1:16" s="27" customFormat="1" x14ac:dyDescent="0.3">
      <c r="A180" s="186"/>
      <c r="B180" s="186"/>
      <c r="C180" s="186"/>
      <c r="D180" s="186"/>
      <c r="E180" s="186"/>
      <c r="F180" s="26"/>
      <c r="G180" s="201"/>
      <c r="H180" s="201"/>
      <c r="I180" s="5" t="s">
        <v>116</v>
      </c>
      <c r="J180" s="33">
        <v>0</v>
      </c>
      <c r="K180" s="33">
        <v>0</v>
      </c>
      <c r="L180" s="33">
        <v>0</v>
      </c>
      <c r="M180" s="33">
        <v>0</v>
      </c>
      <c r="N180" s="33">
        <v>0</v>
      </c>
      <c r="O180" s="186"/>
      <c r="P180" s="198"/>
    </row>
    <row r="181" spans="1:16" s="27" customFormat="1" x14ac:dyDescent="0.3">
      <c r="A181" s="187"/>
      <c r="B181" s="187"/>
      <c r="C181" s="187"/>
      <c r="D181" s="187"/>
      <c r="E181" s="187"/>
      <c r="F181" s="15"/>
      <c r="G181" s="202"/>
      <c r="H181" s="202"/>
      <c r="I181" s="29" t="s">
        <v>117</v>
      </c>
      <c r="J181" s="33">
        <v>0</v>
      </c>
      <c r="K181" s="33">
        <v>0</v>
      </c>
      <c r="L181" s="33"/>
      <c r="M181" s="33"/>
      <c r="N181" s="33"/>
      <c r="O181" s="187"/>
      <c r="P181" s="199"/>
    </row>
    <row r="182" spans="1:16" s="32" customFormat="1" x14ac:dyDescent="0.3">
      <c r="A182" s="185">
        <v>19</v>
      </c>
      <c r="B182" s="185" t="s">
        <v>156</v>
      </c>
      <c r="C182" s="185" t="s">
        <v>157</v>
      </c>
      <c r="D182" s="185" t="s">
        <v>132</v>
      </c>
      <c r="E182" s="185" t="s">
        <v>158</v>
      </c>
      <c r="F182" s="25"/>
      <c r="G182" s="200">
        <v>18200</v>
      </c>
      <c r="H182" s="200">
        <v>18200</v>
      </c>
      <c r="I182" s="28" t="s">
        <v>110</v>
      </c>
      <c r="J182" s="31">
        <f>J183+J184+J185+J186+J187+J189</f>
        <v>0</v>
      </c>
      <c r="K182" s="31">
        <f t="shared" ref="K182:N182" si="28">K183+K184+K185+K186+K187+K189</f>
        <v>0</v>
      </c>
      <c r="L182" s="31">
        <f t="shared" si="28"/>
        <v>0</v>
      </c>
      <c r="M182" s="31">
        <f t="shared" si="28"/>
        <v>0</v>
      </c>
      <c r="N182" s="31">
        <f t="shared" si="28"/>
        <v>0</v>
      </c>
      <c r="O182" s="185" t="s">
        <v>288</v>
      </c>
      <c r="P182" s="197" t="s">
        <v>289</v>
      </c>
    </row>
    <row r="183" spans="1:16" s="32" customFormat="1" x14ac:dyDescent="0.3">
      <c r="A183" s="186"/>
      <c r="B183" s="186"/>
      <c r="C183" s="186"/>
      <c r="D183" s="186"/>
      <c r="E183" s="186"/>
      <c r="F183" s="26"/>
      <c r="G183" s="201"/>
      <c r="H183" s="201"/>
      <c r="I183" s="29" t="s">
        <v>111</v>
      </c>
      <c r="J183" s="33">
        <v>0</v>
      </c>
      <c r="K183" s="33">
        <v>0</v>
      </c>
      <c r="L183" s="33">
        <v>0</v>
      </c>
      <c r="M183" s="33">
        <v>0</v>
      </c>
      <c r="N183" s="33">
        <v>0</v>
      </c>
      <c r="O183" s="186"/>
      <c r="P183" s="198"/>
    </row>
    <row r="184" spans="1:16" s="32" customFormat="1" x14ac:dyDescent="0.3">
      <c r="A184" s="186"/>
      <c r="B184" s="186"/>
      <c r="C184" s="186"/>
      <c r="D184" s="186"/>
      <c r="E184" s="186"/>
      <c r="F184" s="26"/>
      <c r="G184" s="201"/>
      <c r="H184" s="201"/>
      <c r="I184" s="29" t="s">
        <v>112</v>
      </c>
      <c r="J184" s="33">
        <v>0</v>
      </c>
      <c r="K184" s="33">
        <v>0</v>
      </c>
      <c r="L184" s="33">
        <v>0</v>
      </c>
      <c r="M184" s="33">
        <v>0</v>
      </c>
      <c r="N184" s="33">
        <v>0</v>
      </c>
      <c r="O184" s="186"/>
      <c r="P184" s="198"/>
    </row>
    <row r="185" spans="1:16" s="32" customFormat="1" x14ac:dyDescent="0.3">
      <c r="A185" s="186"/>
      <c r="B185" s="186"/>
      <c r="C185" s="186"/>
      <c r="D185" s="186"/>
      <c r="E185" s="186"/>
      <c r="F185" s="26"/>
      <c r="G185" s="201"/>
      <c r="H185" s="201"/>
      <c r="I185" s="29" t="s">
        <v>113</v>
      </c>
      <c r="J185" s="33">
        <v>0</v>
      </c>
      <c r="K185" s="33">
        <v>0</v>
      </c>
      <c r="L185" s="33">
        <v>0</v>
      </c>
      <c r="M185" s="33">
        <v>0</v>
      </c>
      <c r="N185" s="33">
        <v>0</v>
      </c>
      <c r="O185" s="186"/>
      <c r="P185" s="198"/>
    </row>
    <row r="186" spans="1:16" s="32" customFormat="1" ht="99" x14ac:dyDescent="0.3">
      <c r="A186" s="186"/>
      <c r="B186" s="186"/>
      <c r="C186" s="186"/>
      <c r="D186" s="186"/>
      <c r="E186" s="186"/>
      <c r="F186" s="35" t="s">
        <v>159</v>
      </c>
      <c r="G186" s="201"/>
      <c r="H186" s="201"/>
      <c r="I186" s="30" t="s">
        <v>114</v>
      </c>
      <c r="J186" s="33">
        <v>0</v>
      </c>
      <c r="K186" s="33">
        <v>0</v>
      </c>
      <c r="L186" s="33">
        <v>0</v>
      </c>
      <c r="M186" s="33">
        <v>0</v>
      </c>
      <c r="N186" s="33">
        <v>0</v>
      </c>
      <c r="O186" s="186"/>
      <c r="P186" s="198"/>
    </row>
    <row r="187" spans="1:16" s="32" customFormat="1" ht="33" x14ac:dyDescent="0.3">
      <c r="A187" s="186"/>
      <c r="B187" s="186"/>
      <c r="C187" s="186"/>
      <c r="D187" s="186"/>
      <c r="E187" s="186"/>
      <c r="F187" s="35"/>
      <c r="G187" s="201"/>
      <c r="H187" s="201"/>
      <c r="I187" s="5" t="s">
        <v>115</v>
      </c>
      <c r="J187" s="33">
        <v>0</v>
      </c>
      <c r="K187" s="33">
        <v>0</v>
      </c>
      <c r="L187" s="33">
        <v>0</v>
      </c>
      <c r="M187" s="33">
        <v>0</v>
      </c>
      <c r="N187" s="33">
        <v>0</v>
      </c>
      <c r="O187" s="186"/>
      <c r="P187" s="198"/>
    </row>
    <row r="188" spans="1:16" s="32" customFormat="1" x14ac:dyDescent="0.3">
      <c r="A188" s="186"/>
      <c r="B188" s="186"/>
      <c r="C188" s="186"/>
      <c r="D188" s="186"/>
      <c r="E188" s="186"/>
      <c r="F188" s="26"/>
      <c r="G188" s="201"/>
      <c r="H188" s="201"/>
      <c r="I188" s="5" t="s">
        <v>116</v>
      </c>
      <c r="J188" s="33">
        <v>0</v>
      </c>
      <c r="K188" s="33">
        <v>0</v>
      </c>
      <c r="L188" s="33">
        <v>0</v>
      </c>
      <c r="M188" s="33">
        <v>0</v>
      </c>
      <c r="N188" s="33">
        <v>0</v>
      </c>
      <c r="O188" s="186"/>
      <c r="P188" s="198"/>
    </row>
    <row r="189" spans="1:16" s="32" customFormat="1" x14ac:dyDescent="0.3">
      <c r="A189" s="187"/>
      <c r="B189" s="187"/>
      <c r="C189" s="187"/>
      <c r="D189" s="187"/>
      <c r="E189" s="187"/>
      <c r="F189" s="15"/>
      <c r="G189" s="202"/>
      <c r="H189" s="202"/>
      <c r="I189" s="29" t="s">
        <v>117</v>
      </c>
      <c r="J189" s="33">
        <v>0</v>
      </c>
      <c r="K189" s="33">
        <v>0</v>
      </c>
      <c r="L189" s="33">
        <v>0</v>
      </c>
      <c r="M189" s="33">
        <v>0</v>
      </c>
      <c r="N189" s="33">
        <v>0</v>
      </c>
      <c r="O189" s="187"/>
      <c r="P189" s="199"/>
    </row>
    <row r="190" spans="1:16" s="32" customFormat="1" x14ac:dyDescent="0.3">
      <c r="A190" s="185">
        <v>20</v>
      </c>
      <c r="B190" s="185" t="s">
        <v>145</v>
      </c>
      <c r="C190" s="185" t="s">
        <v>160</v>
      </c>
      <c r="D190" s="185" t="s">
        <v>161</v>
      </c>
      <c r="E190" s="185" t="s">
        <v>162</v>
      </c>
      <c r="F190" s="185" t="s">
        <v>163</v>
      </c>
      <c r="G190" s="200">
        <v>106000</v>
      </c>
      <c r="H190" s="200">
        <v>106000</v>
      </c>
      <c r="I190" s="28" t="s">
        <v>110</v>
      </c>
      <c r="J190" s="31">
        <f>J191+J192+J193+J194+J195+J197</f>
        <v>0</v>
      </c>
      <c r="K190" s="31">
        <f t="shared" ref="K190:N190" si="29">K191+K192+K193+K194+K195+K197</f>
        <v>0</v>
      </c>
      <c r="L190" s="31">
        <f t="shared" si="29"/>
        <v>0</v>
      </c>
      <c r="M190" s="31">
        <f t="shared" si="29"/>
        <v>0</v>
      </c>
      <c r="N190" s="31">
        <f t="shared" si="29"/>
        <v>0</v>
      </c>
      <c r="O190" s="185" t="s">
        <v>288</v>
      </c>
      <c r="P190" s="197" t="s">
        <v>289</v>
      </c>
    </row>
    <row r="191" spans="1:16" s="32" customFormat="1" x14ac:dyDescent="0.3">
      <c r="A191" s="186"/>
      <c r="B191" s="186"/>
      <c r="C191" s="186"/>
      <c r="D191" s="186"/>
      <c r="E191" s="186"/>
      <c r="F191" s="186"/>
      <c r="G191" s="201"/>
      <c r="H191" s="201"/>
      <c r="I191" s="29" t="s">
        <v>111</v>
      </c>
      <c r="J191" s="33">
        <v>0</v>
      </c>
      <c r="K191" s="33">
        <v>0</v>
      </c>
      <c r="L191" s="33">
        <v>0</v>
      </c>
      <c r="M191" s="33">
        <v>0</v>
      </c>
      <c r="N191" s="33">
        <v>0</v>
      </c>
      <c r="O191" s="186"/>
      <c r="P191" s="198"/>
    </row>
    <row r="192" spans="1:16" s="32" customFormat="1" x14ac:dyDescent="0.3">
      <c r="A192" s="186"/>
      <c r="B192" s="186"/>
      <c r="C192" s="186"/>
      <c r="D192" s="186"/>
      <c r="E192" s="186"/>
      <c r="F192" s="186"/>
      <c r="G192" s="201"/>
      <c r="H192" s="201"/>
      <c r="I192" s="29" t="s">
        <v>112</v>
      </c>
      <c r="J192" s="33">
        <v>0</v>
      </c>
      <c r="K192" s="33">
        <v>0</v>
      </c>
      <c r="L192" s="33">
        <v>0</v>
      </c>
      <c r="M192" s="33">
        <v>0</v>
      </c>
      <c r="N192" s="33">
        <v>0</v>
      </c>
      <c r="O192" s="186"/>
      <c r="P192" s="198"/>
    </row>
    <row r="193" spans="1:16" s="32" customFormat="1" x14ac:dyDescent="0.3">
      <c r="A193" s="186"/>
      <c r="B193" s="186"/>
      <c r="C193" s="186"/>
      <c r="D193" s="186"/>
      <c r="E193" s="186"/>
      <c r="F193" s="186"/>
      <c r="G193" s="201"/>
      <c r="H193" s="201"/>
      <c r="I193" s="29" t="s">
        <v>113</v>
      </c>
      <c r="J193" s="33">
        <v>0</v>
      </c>
      <c r="K193" s="33">
        <v>0</v>
      </c>
      <c r="L193" s="33">
        <v>0</v>
      </c>
      <c r="M193" s="33">
        <v>0</v>
      </c>
      <c r="N193" s="33">
        <v>0</v>
      </c>
      <c r="O193" s="186"/>
      <c r="P193" s="198"/>
    </row>
    <row r="194" spans="1:16" s="32" customFormat="1" ht="33.75" x14ac:dyDescent="0.3">
      <c r="A194" s="186"/>
      <c r="B194" s="186"/>
      <c r="C194" s="186"/>
      <c r="D194" s="186"/>
      <c r="E194" s="186"/>
      <c r="F194" s="186"/>
      <c r="G194" s="201"/>
      <c r="H194" s="201"/>
      <c r="I194" s="30" t="s">
        <v>114</v>
      </c>
      <c r="J194" s="33">
        <v>0</v>
      </c>
      <c r="K194" s="33">
        <v>0</v>
      </c>
      <c r="L194" s="33">
        <v>0</v>
      </c>
      <c r="M194" s="33">
        <v>0</v>
      </c>
      <c r="N194" s="33">
        <v>0</v>
      </c>
      <c r="O194" s="186"/>
      <c r="P194" s="198"/>
    </row>
    <row r="195" spans="1:16" s="32" customFormat="1" ht="33" x14ac:dyDescent="0.3">
      <c r="A195" s="186"/>
      <c r="B195" s="186"/>
      <c r="C195" s="186"/>
      <c r="D195" s="186"/>
      <c r="E195" s="186"/>
      <c r="F195" s="186"/>
      <c r="G195" s="201"/>
      <c r="H195" s="201"/>
      <c r="I195" s="5" t="s">
        <v>115</v>
      </c>
      <c r="J195" s="33">
        <v>0</v>
      </c>
      <c r="K195" s="33">
        <v>0</v>
      </c>
      <c r="L195" s="33">
        <v>0</v>
      </c>
      <c r="M195" s="33">
        <v>0</v>
      </c>
      <c r="N195" s="33">
        <v>0</v>
      </c>
      <c r="O195" s="186"/>
      <c r="P195" s="198"/>
    </row>
    <row r="196" spans="1:16" s="32" customFormat="1" x14ac:dyDescent="0.3">
      <c r="A196" s="186"/>
      <c r="B196" s="186"/>
      <c r="C196" s="186"/>
      <c r="D196" s="186"/>
      <c r="E196" s="186"/>
      <c r="F196" s="186"/>
      <c r="G196" s="201"/>
      <c r="H196" s="201"/>
      <c r="I196" s="5" t="s">
        <v>116</v>
      </c>
      <c r="J196" s="33">
        <v>0</v>
      </c>
      <c r="K196" s="33">
        <v>0</v>
      </c>
      <c r="L196" s="33">
        <v>0</v>
      </c>
      <c r="M196" s="33">
        <v>0</v>
      </c>
      <c r="N196" s="33">
        <v>0</v>
      </c>
      <c r="O196" s="186"/>
      <c r="P196" s="198"/>
    </row>
    <row r="197" spans="1:16" s="32" customFormat="1" x14ac:dyDescent="0.3">
      <c r="A197" s="187"/>
      <c r="B197" s="187"/>
      <c r="C197" s="187"/>
      <c r="D197" s="187"/>
      <c r="E197" s="187"/>
      <c r="F197" s="187"/>
      <c r="G197" s="202"/>
      <c r="H197" s="202"/>
      <c r="I197" s="29" t="s">
        <v>117</v>
      </c>
      <c r="J197" s="33">
        <v>0</v>
      </c>
      <c r="K197" s="33">
        <v>0</v>
      </c>
      <c r="L197" s="33">
        <v>0</v>
      </c>
      <c r="M197" s="33">
        <v>0</v>
      </c>
      <c r="N197" s="33">
        <v>0</v>
      </c>
      <c r="O197" s="187"/>
      <c r="P197" s="199"/>
    </row>
    <row r="198" spans="1:16" s="32" customFormat="1" x14ac:dyDescent="0.3">
      <c r="A198" s="185">
        <v>21</v>
      </c>
      <c r="B198" s="185" t="s">
        <v>145</v>
      </c>
      <c r="C198" s="185" t="s">
        <v>164</v>
      </c>
      <c r="D198" s="185" t="s">
        <v>161</v>
      </c>
      <c r="E198" s="185" t="s">
        <v>165</v>
      </c>
      <c r="F198" s="185" t="s">
        <v>166</v>
      </c>
      <c r="G198" s="200">
        <v>45000</v>
      </c>
      <c r="H198" s="200">
        <v>45000</v>
      </c>
      <c r="I198" s="28" t="s">
        <v>110</v>
      </c>
      <c r="J198" s="31">
        <f>J199+J200+J201+J202+J203+J205</f>
        <v>0</v>
      </c>
      <c r="K198" s="31">
        <f t="shared" ref="K198:N198" si="30">K199+K200+K201+K202+K203+K205</f>
        <v>0</v>
      </c>
      <c r="L198" s="31">
        <f t="shared" si="30"/>
        <v>0</v>
      </c>
      <c r="M198" s="31">
        <f t="shared" si="30"/>
        <v>0</v>
      </c>
      <c r="N198" s="31">
        <f t="shared" si="30"/>
        <v>0</v>
      </c>
      <c r="O198" s="185" t="s">
        <v>288</v>
      </c>
      <c r="P198" s="197" t="s">
        <v>289</v>
      </c>
    </row>
    <row r="199" spans="1:16" s="32" customFormat="1" x14ac:dyDescent="0.3">
      <c r="A199" s="186"/>
      <c r="B199" s="186"/>
      <c r="C199" s="186"/>
      <c r="D199" s="186"/>
      <c r="E199" s="186"/>
      <c r="F199" s="186"/>
      <c r="G199" s="201"/>
      <c r="H199" s="201"/>
      <c r="I199" s="29" t="s">
        <v>111</v>
      </c>
      <c r="J199" s="33">
        <v>0</v>
      </c>
      <c r="K199" s="33">
        <v>0</v>
      </c>
      <c r="L199" s="33">
        <v>0</v>
      </c>
      <c r="M199" s="33">
        <v>0</v>
      </c>
      <c r="N199" s="33">
        <v>0</v>
      </c>
      <c r="O199" s="186"/>
      <c r="P199" s="198"/>
    </row>
    <row r="200" spans="1:16" s="32" customFormat="1" x14ac:dyDescent="0.3">
      <c r="A200" s="186"/>
      <c r="B200" s="186"/>
      <c r="C200" s="186"/>
      <c r="D200" s="186"/>
      <c r="E200" s="186"/>
      <c r="F200" s="186"/>
      <c r="G200" s="201"/>
      <c r="H200" s="201"/>
      <c r="I200" s="29" t="s">
        <v>112</v>
      </c>
      <c r="J200" s="33">
        <v>0</v>
      </c>
      <c r="K200" s="33">
        <v>0</v>
      </c>
      <c r="L200" s="33">
        <v>0</v>
      </c>
      <c r="M200" s="33">
        <v>0</v>
      </c>
      <c r="N200" s="33">
        <v>0</v>
      </c>
      <c r="O200" s="186"/>
      <c r="P200" s="198"/>
    </row>
    <row r="201" spans="1:16" s="32" customFormat="1" x14ac:dyDescent="0.3">
      <c r="A201" s="186"/>
      <c r="B201" s="186"/>
      <c r="C201" s="186"/>
      <c r="D201" s="186"/>
      <c r="E201" s="186"/>
      <c r="F201" s="186"/>
      <c r="G201" s="201"/>
      <c r="H201" s="201"/>
      <c r="I201" s="29" t="s">
        <v>113</v>
      </c>
      <c r="J201" s="33">
        <v>0</v>
      </c>
      <c r="K201" s="33">
        <v>0</v>
      </c>
      <c r="L201" s="33">
        <v>0</v>
      </c>
      <c r="M201" s="33">
        <v>0</v>
      </c>
      <c r="N201" s="33">
        <v>0</v>
      </c>
      <c r="O201" s="186"/>
      <c r="P201" s="198"/>
    </row>
    <row r="202" spans="1:16" s="32" customFormat="1" ht="33.75" x14ac:dyDescent="0.3">
      <c r="A202" s="186"/>
      <c r="B202" s="186"/>
      <c r="C202" s="186"/>
      <c r="D202" s="186"/>
      <c r="E202" s="186"/>
      <c r="F202" s="186"/>
      <c r="G202" s="201"/>
      <c r="H202" s="201"/>
      <c r="I202" s="30" t="s">
        <v>114</v>
      </c>
      <c r="J202" s="33">
        <v>0</v>
      </c>
      <c r="K202" s="33">
        <v>0</v>
      </c>
      <c r="L202" s="33">
        <v>0</v>
      </c>
      <c r="M202" s="33">
        <v>0</v>
      </c>
      <c r="N202" s="33">
        <v>0</v>
      </c>
      <c r="O202" s="186"/>
      <c r="P202" s="198"/>
    </row>
    <row r="203" spans="1:16" s="32" customFormat="1" ht="33" x14ac:dyDescent="0.3">
      <c r="A203" s="186"/>
      <c r="B203" s="186"/>
      <c r="C203" s="186"/>
      <c r="D203" s="186"/>
      <c r="E203" s="186"/>
      <c r="F203" s="186"/>
      <c r="G203" s="201"/>
      <c r="H203" s="201"/>
      <c r="I203" s="5" t="s">
        <v>115</v>
      </c>
      <c r="J203" s="33">
        <v>0</v>
      </c>
      <c r="K203" s="33">
        <v>0</v>
      </c>
      <c r="L203" s="33">
        <v>0</v>
      </c>
      <c r="M203" s="33">
        <v>0</v>
      </c>
      <c r="N203" s="33">
        <v>0</v>
      </c>
      <c r="O203" s="186"/>
      <c r="P203" s="198"/>
    </row>
    <row r="204" spans="1:16" s="32" customFormat="1" x14ac:dyDescent="0.3">
      <c r="A204" s="186"/>
      <c r="B204" s="186"/>
      <c r="C204" s="186"/>
      <c r="D204" s="186"/>
      <c r="E204" s="186"/>
      <c r="F204" s="186"/>
      <c r="G204" s="201"/>
      <c r="H204" s="201"/>
      <c r="I204" s="5" t="s">
        <v>116</v>
      </c>
      <c r="J204" s="33">
        <v>0</v>
      </c>
      <c r="K204" s="33">
        <v>0</v>
      </c>
      <c r="L204" s="33">
        <v>0</v>
      </c>
      <c r="M204" s="33">
        <v>0</v>
      </c>
      <c r="N204" s="33">
        <v>0</v>
      </c>
      <c r="O204" s="186"/>
      <c r="P204" s="198"/>
    </row>
    <row r="205" spans="1:16" s="32" customFormat="1" x14ac:dyDescent="0.3">
      <c r="A205" s="187"/>
      <c r="B205" s="187"/>
      <c r="C205" s="187"/>
      <c r="D205" s="187"/>
      <c r="E205" s="187"/>
      <c r="F205" s="187"/>
      <c r="G205" s="202"/>
      <c r="H205" s="202"/>
      <c r="I205" s="29" t="s">
        <v>117</v>
      </c>
      <c r="J205" s="33">
        <v>0</v>
      </c>
      <c r="K205" s="33">
        <v>0</v>
      </c>
      <c r="L205" s="33">
        <v>0</v>
      </c>
      <c r="M205" s="33">
        <v>0</v>
      </c>
      <c r="N205" s="33">
        <v>0</v>
      </c>
      <c r="O205" s="187"/>
      <c r="P205" s="199"/>
    </row>
    <row r="206" spans="1:16" s="32" customFormat="1" x14ac:dyDescent="0.3">
      <c r="A206" s="185">
        <v>22</v>
      </c>
      <c r="B206" s="185" t="s">
        <v>167</v>
      </c>
      <c r="C206" s="185" t="s">
        <v>168</v>
      </c>
      <c r="D206" s="185" t="s">
        <v>169</v>
      </c>
      <c r="E206" s="185" t="s">
        <v>170</v>
      </c>
      <c r="F206" s="25"/>
      <c r="G206" s="200">
        <f>7000+48000</f>
        <v>55000</v>
      </c>
      <c r="H206" s="200">
        <v>55000</v>
      </c>
      <c r="I206" s="28" t="s">
        <v>110</v>
      </c>
      <c r="J206" s="31">
        <f>J207+J208+J209+J210+J211+J213</f>
        <v>0</v>
      </c>
      <c r="K206" s="31">
        <f t="shared" ref="K206:N206" si="31">K207+K208+K209+K210+K211+K213</f>
        <v>0</v>
      </c>
      <c r="L206" s="31">
        <f t="shared" si="31"/>
        <v>0</v>
      </c>
      <c r="M206" s="31">
        <f t="shared" si="31"/>
        <v>0</v>
      </c>
      <c r="N206" s="31">
        <f t="shared" si="31"/>
        <v>0</v>
      </c>
      <c r="O206" s="185" t="s">
        <v>288</v>
      </c>
      <c r="P206" s="197" t="s">
        <v>289</v>
      </c>
    </row>
    <row r="207" spans="1:16" s="32" customFormat="1" x14ac:dyDescent="0.3">
      <c r="A207" s="186"/>
      <c r="B207" s="186"/>
      <c r="C207" s="186"/>
      <c r="D207" s="186"/>
      <c r="E207" s="186"/>
      <c r="F207" s="26"/>
      <c r="G207" s="201"/>
      <c r="H207" s="201"/>
      <c r="I207" s="29" t="s">
        <v>111</v>
      </c>
      <c r="J207" s="33">
        <v>0</v>
      </c>
      <c r="K207" s="33">
        <v>0</v>
      </c>
      <c r="L207" s="33">
        <v>0</v>
      </c>
      <c r="M207" s="33">
        <v>0</v>
      </c>
      <c r="N207" s="33">
        <v>0</v>
      </c>
      <c r="O207" s="186"/>
      <c r="P207" s="198"/>
    </row>
    <row r="208" spans="1:16" s="32" customFormat="1" x14ac:dyDescent="0.3">
      <c r="A208" s="186"/>
      <c r="B208" s="186"/>
      <c r="C208" s="186"/>
      <c r="D208" s="186"/>
      <c r="E208" s="186"/>
      <c r="F208" s="26"/>
      <c r="G208" s="201"/>
      <c r="H208" s="201"/>
      <c r="I208" s="29" t="s">
        <v>112</v>
      </c>
      <c r="J208" s="33">
        <v>0</v>
      </c>
      <c r="K208" s="33">
        <v>0</v>
      </c>
      <c r="L208" s="33">
        <v>0</v>
      </c>
      <c r="M208" s="33">
        <v>0</v>
      </c>
      <c r="N208" s="33">
        <v>0</v>
      </c>
      <c r="O208" s="186"/>
      <c r="P208" s="198"/>
    </row>
    <row r="209" spans="1:16" s="32" customFormat="1" x14ac:dyDescent="0.3">
      <c r="A209" s="186"/>
      <c r="B209" s="186"/>
      <c r="C209" s="186"/>
      <c r="D209" s="186"/>
      <c r="E209" s="186"/>
      <c r="F209" s="26"/>
      <c r="G209" s="201"/>
      <c r="H209" s="201"/>
      <c r="I209" s="29" t="s">
        <v>113</v>
      </c>
      <c r="J209" s="33">
        <v>0</v>
      </c>
      <c r="K209" s="33">
        <v>0</v>
      </c>
      <c r="L209" s="33">
        <v>0</v>
      </c>
      <c r="M209" s="33">
        <v>0</v>
      </c>
      <c r="N209" s="33">
        <v>0</v>
      </c>
      <c r="O209" s="186"/>
      <c r="P209" s="198"/>
    </row>
    <row r="210" spans="1:16" s="32" customFormat="1" ht="66" x14ac:dyDescent="0.3">
      <c r="A210" s="186"/>
      <c r="B210" s="186"/>
      <c r="C210" s="186"/>
      <c r="D210" s="186"/>
      <c r="E210" s="186"/>
      <c r="F210" s="35" t="s">
        <v>171</v>
      </c>
      <c r="G210" s="201"/>
      <c r="H210" s="201"/>
      <c r="I210" s="30" t="s">
        <v>114</v>
      </c>
      <c r="J210" s="33">
        <v>0</v>
      </c>
      <c r="K210" s="33">
        <v>0</v>
      </c>
      <c r="L210" s="33">
        <v>0</v>
      </c>
      <c r="M210" s="33">
        <v>0</v>
      </c>
      <c r="N210" s="33">
        <v>0</v>
      </c>
      <c r="O210" s="186"/>
      <c r="P210" s="198"/>
    </row>
    <row r="211" spans="1:16" s="32" customFormat="1" ht="33" x14ac:dyDescent="0.3">
      <c r="A211" s="186"/>
      <c r="B211" s="186"/>
      <c r="C211" s="186"/>
      <c r="D211" s="186"/>
      <c r="E211" s="186"/>
      <c r="F211" s="35"/>
      <c r="G211" s="201"/>
      <c r="H211" s="201"/>
      <c r="I211" s="5" t="s">
        <v>115</v>
      </c>
      <c r="J211" s="33">
        <v>0</v>
      </c>
      <c r="K211" s="33">
        <v>0</v>
      </c>
      <c r="L211" s="33">
        <v>0</v>
      </c>
      <c r="M211" s="33">
        <v>0</v>
      </c>
      <c r="N211" s="33">
        <v>0</v>
      </c>
      <c r="O211" s="186"/>
      <c r="P211" s="198"/>
    </row>
    <row r="212" spans="1:16" s="32" customFormat="1" x14ac:dyDescent="0.3">
      <c r="A212" s="186"/>
      <c r="B212" s="186"/>
      <c r="C212" s="186"/>
      <c r="D212" s="186"/>
      <c r="E212" s="186"/>
      <c r="F212" s="26"/>
      <c r="G212" s="201"/>
      <c r="H212" s="201"/>
      <c r="I212" s="5" t="s">
        <v>116</v>
      </c>
      <c r="J212" s="33">
        <v>0</v>
      </c>
      <c r="K212" s="33">
        <v>0</v>
      </c>
      <c r="L212" s="33">
        <v>0</v>
      </c>
      <c r="M212" s="33">
        <v>0</v>
      </c>
      <c r="N212" s="33">
        <v>0</v>
      </c>
      <c r="O212" s="186"/>
      <c r="P212" s="198"/>
    </row>
    <row r="213" spans="1:16" s="32" customFormat="1" x14ac:dyDescent="0.3">
      <c r="A213" s="187"/>
      <c r="B213" s="187"/>
      <c r="C213" s="187"/>
      <c r="D213" s="187"/>
      <c r="E213" s="187"/>
      <c r="F213" s="15"/>
      <c r="G213" s="202"/>
      <c r="H213" s="202"/>
      <c r="I213" s="29" t="s">
        <v>117</v>
      </c>
      <c r="J213" s="33">
        <v>0</v>
      </c>
      <c r="K213" s="33">
        <v>0</v>
      </c>
      <c r="L213" s="33">
        <v>0</v>
      </c>
      <c r="M213" s="33">
        <v>0</v>
      </c>
      <c r="N213" s="33">
        <v>0</v>
      </c>
      <c r="O213" s="187"/>
      <c r="P213" s="199"/>
    </row>
    <row r="214" spans="1:16" s="32" customFormat="1" x14ac:dyDescent="0.3">
      <c r="A214" s="185">
        <v>23</v>
      </c>
      <c r="B214" s="185" t="s">
        <v>145</v>
      </c>
      <c r="C214" s="185" t="s">
        <v>172</v>
      </c>
      <c r="D214" s="185" t="s">
        <v>161</v>
      </c>
      <c r="E214" s="185" t="s">
        <v>162</v>
      </c>
      <c r="F214" s="185" t="s">
        <v>66</v>
      </c>
      <c r="G214" s="200" t="s">
        <v>66</v>
      </c>
      <c r="H214" s="200" t="s">
        <v>66</v>
      </c>
      <c r="I214" s="28" t="s">
        <v>110</v>
      </c>
      <c r="J214" s="31">
        <f>J215+J216+J217+J218+J219+J221</f>
        <v>0</v>
      </c>
      <c r="K214" s="31">
        <f t="shared" ref="K214:N214" si="32">K215+K216+K217+K218+K219+K221</f>
        <v>0</v>
      </c>
      <c r="L214" s="31">
        <f t="shared" si="32"/>
        <v>0</v>
      </c>
      <c r="M214" s="31">
        <f t="shared" si="32"/>
        <v>0</v>
      </c>
      <c r="N214" s="31">
        <f t="shared" si="32"/>
        <v>0</v>
      </c>
      <c r="O214" s="185" t="s">
        <v>288</v>
      </c>
      <c r="P214" s="197" t="s">
        <v>289</v>
      </c>
    </row>
    <row r="215" spans="1:16" s="32" customFormat="1" x14ac:dyDescent="0.3">
      <c r="A215" s="186"/>
      <c r="B215" s="186"/>
      <c r="C215" s="186"/>
      <c r="D215" s="186"/>
      <c r="E215" s="186"/>
      <c r="F215" s="186"/>
      <c r="G215" s="201"/>
      <c r="H215" s="201"/>
      <c r="I215" s="29" t="s">
        <v>111</v>
      </c>
      <c r="J215" s="33">
        <v>0</v>
      </c>
      <c r="K215" s="33">
        <v>0</v>
      </c>
      <c r="L215" s="33">
        <v>0</v>
      </c>
      <c r="M215" s="33">
        <v>0</v>
      </c>
      <c r="N215" s="33">
        <v>0</v>
      </c>
      <c r="O215" s="186"/>
      <c r="P215" s="198"/>
    </row>
    <row r="216" spans="1:16" s="32" customFormat="1" x14ac:dyDescent="0.3">
      <c r="A216" s="186"/>
      <c r="B216" s="186"/>
      <c r="C216" s="186"/>
      <c r="D216" s="186"/>
      <c r="E216" s="186"/>
      <c r="F216" s="186"/>
      <c r="G216" s="201"/>
      <c r="H216" s="201"/>
      <c r="I216" s="29" t="s">
        <v>112</v>
      </c>
      <c r="J216" s="33">
        <v>0</v>
      </c>
      <c r="K216" s="33">
        <v>0</v>
      </c>
      <c r="L216" s="33">
        <v>0</v>
      </c>
      <c r="M216" s="33">
        <v>0</v>
      </c>
      <c r="N216" s="33">
        <v>0</v>
      </c>
      <c r="O216" s="186"/>
      <c r="P216" s="198"/>
    </row>
    <row r="217" spans="1:16" s="32" customFormat="1" x14ac:dyDescent="0.3">
      <c r="A217" s="186"/>
      <c r="B217" s="186"/>
      <c r="C217" s="186"/>
      <c r="D217" s="186"/>
      <c r="E217" s="186"/>
      <c r="F217" s="186"/>
      <c r="G217" s="201"/>
      <c r="H217" s="201"/>
      <c r="I217" s="29" t="s">
        <v>113</v>
      </c>
      <c r="J217" s="33">
        <v>0</v>
      </c>
      <c r="K217" s="33">
        <v>0</v>
      </c>
      <c r="L217" s="33">
        <v>0</v>
      </c>
      <c r="M217" s="33">
        <v>0</v>
      </c>
      <c r="N217" s="33">
        <v>0</v>
      </c>
      <c r="O217" s="186"/>
      <c r="P217" s="198"/>
    </row>
    <row r="218" spans="1:16" s="32" customFormat="1" ht="33.75" x14ac:dyDescent="0.3">
      <c r="A218" s="186"/>
      <c r="B218" s="186"/>
      <c r="C218" s="186"/>
      <c r="D218" s="186"/>
      <c r="E218" s="186"/>
      <c r="F218" s="186"/>
      <c r="G218" s="201"/>
      <c r="H218" s="201"/>
      <c r="I218" s="30" t="s">
        <v>114</v>
      </c>
      <c r="J218" s="33">
        <v>0</v>
      </c>
      <c r="K218" s="33">
        <v>0</v>
      </c>
      <c r="L218" s="33">
        <v>0</v>
      </c>
      <c r="M218" s="33">
        <v>0</v>
      </c>
      <c r="N218" s="33">
        <v>0</v>
      </c>
      <c r="O218" s="186"/>
      <c r="P218" s="198"/>
    </row>
    <row r="219" spans="1:16" s="32" customFormat="1" ht="33" x14ac:dyDescent="0.3">
      <c r="A219" s="186"/>
      <c r="B219" s="186"/>
      <c r="C219" s="186"/>
      <c r="D219" s="186"/>
      <c r="E219" s="186"/>
      <c r="F219" s="186"/>
      <c r="G219" s="201"/>
      <c r="H219" s="201"/>
      <c r="I219" s="5" t="s">
        <v>115</v>
      </c>
      <c r="J219" s="33">
        <v>0</v>
      </c>
      <c r="K219" s="33">
        <v>0</v>
      </c>
      <c r="L219" s="33">
        <v>0</v>
      </c>
      <c r="M219" s="33">
        <v>0</v>
      </c>
      <c r="N219" s="33">
        <v>0</v>
      </c>
      <c r="O219" s="186"/>
      <c r="P219" s="198"/>
    </row>
    <row r="220" spans="1:16" s="32" customFormat="1" x14ac:dyDescent="0.3">
      <c r="A220" s="186"/>
      <c r="B220" s="186"/>
      <c r="C220" s="186"/>
      <c r="D220" s="186"/>
      <c r="E220" s="186"/>
      <c r="F220" s="186"/>
      <c r="G220" s="201"/>
      <c r="H220" s="201"/>
      <c r="I220" s="5" t="s">
        <v>116</v>
      </c>
      <c r="J220" s="33">
        <v>0</v>
      </c>
      <c r="K220" s="33">
        <v>0</v>
      </c>
      <c r="L220" s="33">
        <v>0</v>
      </c>
      <c r="M220" s="33">
        <v>0</v>
      </c>
      <c r="N220" s="33">
        <v>0</v>
      </c>
      <c r="O220" s="186"/>
      <c r="P220" s="198"/>
    </row>
    <row r="221" spans="1:16" s="32" customFormat="1" x14ac:dyDescent="0.3">
      <c r="A221" s="187"/>
      <c r="B221" s="187"/>
      <c r="C221" s="187"/>
      <c r="D221" s="187"/>
      <c r="E221" s="187"/>
      <c r="F221" s="187"/>
      <c r="G221" s="202"/>
      <c r="H221" s="202"/>
      <c r="I221" s="29" t="s">
        <v>117</v>
      </c>
      <c r="J221" s="33">
        <v>0</v>
      </c>
      <c r="K221" s="33">
        <v>0</v>
      </c>
      <c r="L221" s="33">
        <v>0</v>
      </c>
      <c r="M221" s="33">
        <v>0</v>
      </c>
      <c r="N221" s="33">
        <v>0</v>
      </c>
      <c r="O221" s="187"/>
      <c r="P221" s="199"/>
    </row>
    <row r="222" spans="1:16" s="32" customFormat="1" x14ac:dyDescent="0.3">
      <c r="A222" s="185">
        <v>24</v>
      </c>
      <c r="B222" s="185" t="s">
        <v>173</v>
      </c>
      <c r="C222" s="185" t="s">
        <v>174</v>
      </c>
      <c r="D222" s="185" t="s">
        <v>132</v>
      </c>
      <c r="E222" s="185" t="s">
        <v>175</v>
      </c>
      <c r="F222" s="25"/>
      <c r="G222" s="200">
        <v>29200</v>
      </c>
      <c r="H222" s="200">
        <v>29200</v>
      </c>
      <c r="I222" s="28" t="s">
        <v>110</v>
      </c>
      <c r="J222" s="31">
        <f>J223+J224+J225+J226+J227+J229</f>
        <v>0</v>
      </c>
      <c r="K222" s="31">
        <f t="shared" ref="K222:N222" si="33">K223+K224+K225+K226+K227+K229</f>
        <v>0</v>
      </c>
      <c r="L222" s="31">
        <f t="shared" si="33"/>
        <v>0</v>
      </c>
      <c r="M222" s="31">
        <f t="shared" si="33"/>
        <v>0</v>
      </c>
      <c r="N222" s="31">
        <f t="shared" si="33"/>
        <v>0</v>
      </c>
      <c r="O222" s="185" t="s">
        <v>288</v>
      </c>
      <c r="P222" s="197" t="s">
        <v>289</v>
      </c>
    </row>
    <row r="223" spans="1:16" s="32" customFormat="1" x14ac:dyDescent="0.3">
      <c r="A223" s="186"/>
      <c r="B223" s="186"/>
      <c r="C223" s="186"/>
      <c r="D223" s="186"/>
      <c r="E223" s="186"/>
      <c r="F223" s="26"/>
      <c r="G223" s="201"/>
      <c r="H223" s="201"/>
      <c r="I223" s="29" t="s">
        <v>111</v>
      </c>
      <c r="J223" s="33">
        <v>0</v>
      </c>
      <c r="K223" s="33">
        <v>0</v>
      </c>
      <c r="L223" s="33">
        <v>0</v>
      </c>
      <c r="M223" s="33">
        <v>0</v>
      </c>
      <c r="N223" s="33">
        <v>0</v>
      </c>
      <c r="O223" s="186"/>
      <c r="P223" s="198"/>
    </row>
    <row r="224" spans="1:16" s="32" customFormat="1" x14ac:dyDescent="0.3">
      <c r="A224" s="186"/>
      <c r="B224" s="186"/>
      <c r="C224" s="186"/>
      <c r="D224" s="186"/>
      <c r="E224" s="186"/>
      <c r="F224" s="26"/>
      <c r="G224" s="201"/>
      <c r="H224" s="201"/>
      <c r="I224" s="29" t="s">
        <v>112</v>
      </c>
      <c r="J224" s="33">
        <v>0</v>
      </c>
      <c r="K224" s="33">
        <v>0</v>
      </c>
      <c r="L224" s="33">
        <v>0</v>
      </c>
      <c r="M224" s="33">
        <v>0</v>
      </c>
      <c r="N224" s="33">
        <v>0</v>
      </c>
      <c r="O224" s="186"/>
      <c r="P224" s="198"/>
    </row>
    <row r="225" spans="1:16" s="32" customFormat="1" x14ac:dyDescent="0.3">
      <c r="A225" s="186"/>
      <c r="B225" s="186"/>
      <c r="C225" s="186"/>
      <c r="D225" s="186"/>
      <c r="E225" s="186"/>
      <c r="F225" s="26"/>
      <c r="G225" s="201"/>
      <c r="H225" s="201"/>
      <c r="I225" s="29" t="s">
        <v>113</v>
      </c>
      <c r="J225" s="33">
        <v>0</v>
      </c>
      <c r="K225" s="33">
        <v>0</v>
      </c>
      <c r="L225" s="33">
        <v>0</v>
      </c>
      <c r="M225" s="33">
        <v>0</v>
      </c>
      <c r="N225" s="33">
        <v>0</v>
      </c>
      <c r="O225" s="186"/>
      <c r="P225" s="198"/>
    </row>
    <row r="226" spans="1:16" s="32" customFormat="1" ht="49.5" x14ac:dyDescent="0.3">
      <c r="A226" s="186"/>
      <c r="B226" s="186"/>
      <c r="C226" s="186"/>
      <c r="D226" s="186"/>
      <c r="E226" s="186"/>
      <c r="F226" s="35" t="s">
        <v>176</v>
      </c>
      <c r="G226" s="201"/>
      <c r="H226" s="201"/>
      <c r="I226" s="30" t="s">
        <v>114</v>
      </c>
      <c r="J226" s="33">
        <v>0</v>
      </c>
      <c r="K226" s="33">
        <v>0</v>
      </c>
      <c r="L226" s="33">
        <v>0</v>
      </c>
      <c r="M226" s="33">
        <v>0</v>
      </c>
      <c r="N226" s="33">
        <v>0</v>
      </c>
      <c r="O226" s="186"/>
      <c r="P226" s="198"/>
    </row>
    <row r="227" spans="1:16" s="32" customFormat="1" ht="33" x14ac:dyDescent="0.3">
      <c r="A227" s="186"/>
      <c r="B227" s="186"/>
      <c r="C227" s="186"/>
      <c r="D227" s="186"/>
      <c r="E227" s="186"/>
      <c r="F227" s="35"/>
      <c r="G227" s="201"/>
      <c r="H227" s="201"/>
      <c r="I227" s="5" t="s">
        <v>115</v>
      </c>
      <c r="J227" s="33">
        <v>0</v>
      </c>
      <c r="K227" s="33">
        <v>0</v>
      </c>
      <c r="L227" s="33">
        <v>0</v>
      </c>
      <c r="M227" s="33">
        <v>0</v>
      </c>
      <c r="N227" s="33">
        <v>0</v>
      </c>
      <c r="O227" s="186"/>
      <c r="P227" s="198"/>
    </row>
    <row r="228" spans="1:16" s="32" customFormat="1" x14ac:dyDescent="0.3">
      <c r="A228" s="186"/>
      <c r="B228" s="186"/>
      <c r="C228" s="186"/>
      <c r="D228" s="186"/>
      <c r="E228" s="186"/>
      <c r="F228" s="26"/>
      <c r="G228" s="201"/>
      <c r="H228" s="201"/>
      <c r="I228" s="5" t="s">
        <v>116</v>
      </c>
      <c r="J228" s="33">
        <v>0</v>
      </c>
      <c r="K228" s="33">
        <v>0</v>
      </c>
      <c r="L228" s="33">
        <v>0</v>
      </c>
      <c r="M228" s="33">
        <v>0</v>
      </c>
      <c r="N228" s="33">
        <v>0</v>
      </c>
      <c r="O228" s="186"/>
      <c r="P228" s="198"/>
    </row>
    <row r="229" spans="1:16" s="32" customFormat="1" x14ac:dyDescent="0.3">
      <c r="A229" s="187"/>
      <c r="B229" s="187"/>
      <c r="C229" s="187"/>
      <c r="D229" s="187"/>
      <c r="E229" s="187"/>
      <c r="F229" s="15"/>
      <c r="G229" s="202"/>
      <c r="H229" s="202"/>
      <c r="I229" s="29" t="s">
        <v>117</v>
      </c>
      <c r="J229" s="33">
        <v>0</v>
      </c>
      <c r="K229" s="33">
        <v>0</v>
      </c>
      <c r="L229" s="33">
        <v>0</v>
      </c>
      <c r="M229" s="33">
        <v>0</v>
      </c>
      <c r="N229" s="33">
        <v>0</v>
      </c>
      <c r="O229" s="187"/>
      <c r="P229" s="199"/>
    </row>
    <row r="230" spans="1:16" s="32" customFormat="1" x14ac:dyDescent="0.3">
      <c r="A230" s="185">
        <v>25</v>
      </c>
      <c r="B230" s="185" t="s">
        <v>119</v>
      </c>
      <c r="C230" s="185" t="s">
        <v>177</v>
      </c>
      <c r="D230" s="185" t="s">
        <v>47</v>
      </c>
      <c r="E230" s="185" t="s">
        <v>178</v>
      </c>
      <c r="F230" s="25"/>
      <c r="G230" s="200">
        <v>10000</v>
      </c>
      <c r="H230" s="200">
        <v>10000</v>
      </c>
      <c r="I230" s="28" t="s">
        <v>110</v>
      </c>
      <c r="J230" s="31">
        <f>J231+J232+J233+J234+J235+J237</f>
        <v>0</v>
      </c>
      <c r="K230" s="31">
        <f t="shared" ref="K230:N230" si="34">K231+K232+K233+K234+K235+K237</f>
        <v>0</v>
      </c>
      <c r="L230" s="31">
        <f t="shared" si="34"/>
        <v>0</v>
      </c>
      <c r="M230" s="31">
        <f t="shared" si="34"/>
        <v>0</v>
      </c>
      <c r="N230" s="31">
        <f t="shared" si="34"/>
        <v>0</v>
      </c>
      <c r="O230" s="185" t="s">
        <v>288</v>
      </c>
      <c r="P230" s="197" t="s">
        <v>289</v>
      </c>
    </row>
    <row r="231" spans="1:16" s="32" customFormat="1" x14ac:dyDescent="0.3">
      <c r="A231" s="186"/>
      <c r="B231" s="186"/>
      <c r="C231" s="186"/>
      <c r="D231" s="186"/>
      <c r="E231" s="186"/>
      <c r="F231" s="26"/>
      <c r="G231" s="201"/>
      <c r="H231" s="201"/>
      <c r="I231" s="29" t="s">
        <v>111</v>
      </c>
      <c r="J231" s="33">
        <v>0</v>
      </c>
      <c r="K231" s="33">
        <v>0</v>
      </c>
      <c r="L231" s="33">
        <v>0</v>
      </c>
      <c r="M231" s="33">
        <v>0</v>
      </c>
      <c r="N231" s="33">
        <v>0</v>
      </c>
      <c r="O231" s="186"/>
      <c r="P231" s="198"/>
    </row>
    <row r="232" spans="1:16" s="32" customFormat="1" x14ac:dyDescent="0.3">
      <c r="A232" s="186"/>
      <c r="B232" s="186"/>
      <c r="C232" s="186"/>
      <c r="D232" s="186"/>
      <c r="E232" s="186"/>
      <c r="F232" s="26"/>
      <c r="G232" s="201"/>
      <c r="H232" s="201"/>
      <c r="I232" s="29" t="s">
        <v>112</v>
      </c>
      <c r="J232" s="33">
        <v>0</v>
      </c>
      <c r="K232" s="33">
        <v>0</v>
      </c>
      <c r="L232" s="33">
        <v>0</v>
      </c>
      <c r="M232" s="33">
        <v>0</v>
      </c>
      <c r="N232" s="33">
        <v>0</v>
      </c>
      <c r="O232" s="186"/>
      <c r="P232" s="198"/>
    </row>
    <row r="233" spans="1:16" s="32" customFormat="1" x14ac:dyDescent="0.3">
      <c r="A233" s="186"/>
      <c r="B233" s="186"/>
      <c r="C233" s="186"/>
      <c r="D233" s="186"/>
      <c r="E233" s="186"/>
      <c r="F233" s="26"/>
      <c r="G233" s="201"/>
      <c r="H233" s="201"/>
      <c r="I233" s="29" t="s">
        <v>113</v>
      </c>
      <c r="J233" s="33">
        <v>0</v>
      </c>
      <c r="K233" s="33">
        <v>0</v>
      </c>
      <c r="L233" s="33">
        <v>0</v>
      </c>
      <c r="M233" s="33">
        <v>0</v>
      </c>
      <c r="N233" s="33">
        <v>0</v>
      </c>
      <c r="O233" s="186"/>
      <c r="P233" s="198"/>
    </row>
    <row r="234" spans="1:16" s="32" customFormat="1" ht="33.75" x14ac:dyDescent="0.3">
      <c r="A234" s="186"/>
      <c r="B234" s="186"/>
      <c r="C234" s="186"/>
      <c r="D234" s="186"/>
      <c r="E234" s="186"/>
      <c r="F234" s="207" t="s">
        <v>179</v>
      </c>
      <c r="G234" s="201"/>
      <c r="H234" s="201"/>
      <c r="I234" s="30" t="s">
        <v>114</v>
      </c>
      <c r="J234" s="33">
        <v>0</v>
      </c>
      <c r="K234" s="33">
        <v>0</v>
      </c>
      <c r="L234" s="33">
        <v>0</v>
      </c>
      <c r="M234" s="33">
        <v>0</v>
      </c>
      <c r="N234" s="33">
        <v>0</v>
      </c>
      <c r="O234" s="186"/>
      <c r="P234" s="198"/>
    </row>
    <row r="235" spans="1:16" s="32" customFormat="1" ht="33" x14ac:dyDescent="0.3">
      <c r="A235" s="186"/>
      <c r="B235" s="186"/>
      <c r="C235" s="186"/>
      <c r="D235" s="186"/>
      <c r="E235" s="186"/>
      <c r="F235" s="207"/>
      <c r="G235" s="201"/>
      <c r="H235" s="201"/>
      <c r="I235" s="5" t="s">
        <v>115</v>
      </c>
      <c r="J235" s="33">
        <v>0</v>
      </c>
      <c r="K235" s="33">
        <v>0</v>
      </c>
      <c r="L235" s="33">
        <v>0</v>
      </c>
      <c r="M235" s="33">
        <v>0</v>
      </c>
      <c r="N235" s="33">
        <v>0</v>
      </c>
      <c r="O235" s="186"/>
      <c r="P235" s="198"/>
    </row>
    <row r="236" spans="1:16" s="32" customFormat="1" x14ac:dyDescent="0.3">
      <c r="A236" s="186"/>
      <c r="B236" s="186"/>
      <c r="C236" s="186"/>
      <c r="D236" s="186"/>
      <c r="E236" s="186"/>
      <c r="F236" s="26"/>
      <c r="G236" s="201"/>
      <c r="H236" s="201"/>
      <c r="I236" s="5" t="s">
        <v>116</v>
      </c>
      <c r="J236" s="33">
        <v>0</v>
      </c>
      <c r="K236" s="33">
        <v>0</v>
      </c>
      <c r="L236" s="33">
        <v>0</v>
      </c>
      <c r="M236" s="33">
        <v>0</v>
      </c>
      <c r="N236" s="33">
        <v>0</v>
      </c>
      <c r="O236" s="186"/>
      <c r="P236" s="198"/>
    </row>
    <row r="237" spans="1:16" s="32" customFormat="1" ht="22.5" customHeight="1" x14ac:dyDescent="0.3">
      <c r="A237" s="187"/>
      <c r="B237" s="187"/>
      <c r="C237" s="187"/>
      <c r="D237" s="187"/>
      <c r="E237" s="187"/>
      <c r="F237" s="15"/>
      <c r="G237" s="202"/>
      <c r="H237" s="202"/>
      <c r="I237" s="29" t="s">
        <v>117</v>
      </c>
      <c r="J237" s="33">
        <v>0</v>
      </c>
      <c r="K237" s="33">
        <v>0</v>
      </c>
      <c r="L237" s="33">
        <v>0</v>
      </c>
      <c r="M237" s="33">
        <v>0</v>
      </c>
      <c r="N237" s="33">
        <v>0</v>
      </c>
      <c r="O237" s="187"/>
      <c r="P237" s="199"/>
    </row>
    <row r="238" spans="1:16" s="32" customFormat="1" x14ac:dyDescent="0.3">
      <c r="A238" s="185">
        <v>26</v>
      </c>
      <c r="B238" s="185" t="s">
        <v>173</v>
      </c>
      <c r="C238" s="185" t="s">
        <v>180</v>
      </c>
      <c r="D238" s="185" t="s">
        <v>161</v>
      </c>
      <c r="E238" s="185" t="s">
        <v>181</v>
      </c>
      <c r="F238" s="25"/>
      <c r="G238" s="200">
        <f>3000+27000</f>
        <v>30000</v>
      </c>
      <c r="H238" s="200">
        <f>3000+27000</f>
        <v>30000</v>
      </c>
      <c r="I238" s="28" t="s">
        <v>110</v>
      </c>
      <c r="J238" s="31">
        <f>J239+J240+J241+J242+J243+J245</f>
        <v>0</v>
      </c>
      <c r="K238" s="31">
        <f t="shared" ref="K238:N238" si="35">K239+K240+K241+K242+K243+K245</f>
        <v>0</v>
      </c>
      <c r="L238" s="31">
        <f t="shared" si="35"/>
        <v>0</v>
      </c>
      <c r="M238" s="31">
        <f t="shared" si="35"/>
        <v>0</v>
      </c>
      <c r="N238" s="31">
        <f t="shared" si="35"/>
        <v>0</v>
      </c>
      <c r="O238" s="185" t="s">
        <v>288</v>
      </c>
      <c r="P238" s="197" t="s">
        <v>289</v>
      </c>
    </row>
    <row r="239" spans="1:16" s="32" customFormat="1" x14ac:dyDescent="0.3">
      <c r="A239" s="186"/>
      <c r="B239" s="186"/>
      <c r="C239" s="186"/>
      <c r="D239" s="186"/>
      <c r="E239" s="186"/>
      <c r="F239" s="26"/>
      <c r="G239" s="201"/>
      <c r="H239" s="201"/>
      <c r="I239" s="29" t="s">
        <v>111</v>
      </c>
      <c r="J239" s="33">
        <v>0</v>
      </c>
      <c r="K239" s="33">
        <v>0</v>
      </c>
      <c r="L239" s="33">
        <v>0</v>
      </c>
      <c r="M239" s="33">
        <v>0</v>
      </c>
      <c r="N239" s="33">
        <v>0</v>
      </c>
      <c r="O239" s="186"/>
      <c r="P239" s="198"/>
    </row>
    <row r="240" spans="1:16" s="32" customFormat="1" x14ac:dyDescent="0.3">
      <c r="A240" s="186"/>
      <c r="B240" s="186"/>
      <c r="C240" s="186"/>
      <c r="D240" s="186"/>
      <c r="E240" s="186"/>
      <c r="F240" s="26"/>
      <c r="G240" s="201"/>
      <c r="H240" s="201"/>
      <c r="I240" s="29" t="s">
        <v>112</v>
      </c>
      <c r="J240" s="33">
        <v>0</v>
      </c>
      <c r="K240" s="33">
        <v>0</v>
      </c>
      <c r="L240" s="33">
        <v>0</v>
      </c>
      <c r="M240" s="33">
        <v>0</v>
      </c>
      <c r="N240" s="33">
        <v>0</v>
      </c>
      <c r="O240" s="186"/>
      <c r="P240" s="198"/>
    </row>
    <row r="241" spans="1:16" s="32" customFormat="1" x14ac:dyDescent="0.3">
      <c r="A241" s="186"/>
      <c r="B241" s="186"/>
      <c r="C241" s="186"/>
      <c r="D241" s="186"/>
      <c r="E241" s="186"/>
      <c r="F241" s="26"/>
      <c r="G241" s="201"/>
      <c r="H241" s="201"/>
      <c r="I241" s="29" t="s">
        <v>113</v>
      </c>
      <c r="J241" s="33">
        <v>0</v>
      </c>
      <c r="K241" s="33">
        <v>0</v>
      </c>
      <c r="L241" s="33">
        <v>0</v>
      </c>
      <c r="M241" s="33">
        <v>0</v>
      </c>
      <c r="N241" s="33">
        <v>0</v>
      </c>
      <c r="O241" s="186"/>
      <c r="P241" s="198"/>
    </row>
    <row r="242" spans="1:16" s="32" customFormat="1" ht="33.75" x14ac:dyDescent="0.3">
      <c r="A242" s="186"/>
      <c r="B242" s="186"/>
      <c r="C242" s="186"/>
      <c r="D242" s="186"/>
      <c r="E242" s="186"/>
      <c r="F242" s="35" t="s">
        <v>182</v>
      </c>
      <c r="G242" s="201"/>
      <c r="H242" s="201"/>
      <c r="I242" s="30" t="s">
        <v>114</v>
      </c>
      <c r="J242" s="33">
        <v>0</v>
      </c>
      <c r="K242" s="33">
        <v>0</v>
      </c>
      <c r="L242" s="33">
        <v>0</v>
      </c>
      <c r="M242" s="33">
        <v>0</v>
      </c>
      <c r="N242" s="33">
        <v>0</v>
      </c>
      <c r="O242" s="186"/>
      <c r="P242" s="198"/>
    </row>
    <row r="243" spans="1:16" s="32" customFormat="1" ht="33" x14ac:dyDescent="0.3">
      <c r="A243" s="186"/>
      <c r="B243" s="186"/>
      <c r="C243" s="186"/>
      <c r="D243" s="186"/>
      <c r="E243" s="186"/>
      <c r="F243" s="35" t="s">
        <v>183</v>
      </c>
      <c r="G243" s="201"/>
      <c r="H243" s="201"/>
      <c r="I243" s="5" t="s">
        <v>115</v>
      </c>
      <c r="J243" s="33">
        <v>0</v>
      </c>
      <c r="K243" s="33">
        <v>0</v>
      </c>
      <c r="L243" s="33">
        <v>0</v>
      </c>
      <c r="M243" s="33">
        <v>0</v>
      </c>
      <c r="N243" s="33">
        <v>0</v>
      </c>
      <c r="O243" s="186"/>
      <c r="P243" s="198"/>
    </row>
    <row r="244" spans="1:16" s="32" customFormat="1" ht="22.5" customHeight="1" x14ac:dyDescent="0.3">
      <c r="A244" s="186"/>
      <c r="B244" s="186"/>
      <c r="C244" s="186"/>
      <c r="D244" s="186"/>
      <c r="E244" s="186"/>
      <c r="F244" s="26"/>
      <c r="G244" s="201"/>
      <c r="H244" s="201"/>
      <c r="I244" s="5" t="s">
        <v>116</v>
      </c>
      <c r="J244" s="33">
        <v>0</v>
      </c>
      <c r="K244" s="33">
        <v>0</v>
      </c>
      <c r="L244" s="33">
        <v>0</v>
      </c>
      <c r="M244" s="33">
        <v>0</v>
      </c>
      <c r="N244" s="33">
        <v>0</v>
      </c>
      <c r="O244" s="186"/>
      <c r="P244" s="198"/>
    </row>
    <row r="245" spans="1:16" s="32" customFormat="1" ht="22.5" customHeight="1" x14ac:dyDescent="0.3">
      <c r="A245" s="187"/>
      <c r="B245" s="187"/>
      <c r="C245" s="187"/>
      <c r="D245" s="187"/>
      <c r="E245" s="187"/>
      <c r="F245" s="15"/>
      <c r="G245" s="202"/>
      <c r="H245" s="202"/>
      <c r="I245" s="29" t="s">
        <v>117</v>
      </c>
      <c r="J245" s="33">
        <v>0</v>
      </c>
      <c r="K245" s="33">
        <v>0</v>
      </c>
      <c r="L245" s="33">
        <v>0</v>
      </c>
      <c r="M245" s="33">
        <v>0</v>
      </c>
      <c r="N245" s="33">
        <v>0</v>
      </c>
      <c r="O245" s="187"/>
      <c r="P245" s="199"/>
    </row>
    <row r="246" spans="1:16" s="32" customFormat="1" x14ac:dyDescent="0.3">
      <c r="A246" s="185">
        <v>27</v>
      </c>
      <c r="B246" s="185" t="s">
        <v>184</v>
      </c>
      <c r="C246" s="185" t="s">
        <v>185</v>
      </c>
      <c r="D246" s="185" t="s">
        <v>127</v>
      </c>
      <c r="E246" s="185" t="s">
        <v>186</v>
      </c>
      <c r="F246" s="25"/>
      <c r="G246" s="200">
        <f>5000+50000</f>
        <v>55000</v>
      </c>
      <c r="H246" s="200">
        <f>5000+50000</f>
        <v>55000</v>
      </c>
      <c r="I246" s="28" t="s">
        <v>110</v>
      </c>
      <c r="J246" s="31">
        <f>J247+J248+J249+J250+J251+J253</f>
        <v>0</v>
      </c>
      <c r="K246" s="31">
        <f t="shared" ref="K246:N246" si="36">K247+K248+K249+K250+K251+K253</f>
        <v>0</v>
      </c>
      <c r="L246" s="31">
        <f t="shared" si="36"/>
        <v>0</v>
      </c>
      <c r="M246" s="31">
        <f t="shared" si="36"/>
        <v>0</v>
      </c>
      <c r="N246" s="31">
        <f t="shared" si="36"/>
        <v>0</v>
      </c>
      <c r="O246" s="185" t="s">
        <v>288</v>
      </c>
      <c r="P246" s="197" t="s">
        <v>289</v>
      </c>
    </row>
    <row r="247" spans="1:16" s="32" customFormat="1" x14ac:dyDescent="0.3">
      <c r="A247" s="186"/>
      <c r="B247" s="186"/>
      <c r="C247" s="186"/>
      <c r="D247" s="186"/>
      <c r="E247" s="186"/>
      <c r="F247" s="26"/>
      <c r="G247" s="201"/>
      <c r="H247" s="201"/>
      <c r="I247" s="29" t="s">
        <v>111</v>
      </c>
      <c r="J247" s="33">
        <v>0</v>
      </c>
      <c r="K247" s="33">
        <v>0</v>
      </c>
      <c r="L247" s="33">
        <v>0</v>
      </c>
      <c r="M247" s="33">
        <v>0</v>
      </c>
      <c r="N247" s="33">
        <v>0</v>
      </c>
      <c r="O247" s="186"/>
      <c r="P247" s="198"/>
    </row>
    <row r="248" spans="1:16" s="32" customFormat="1" x14ac:dyDescent="0.3">
      <c r="A248" s="186"/>
      <c r="B248" s="186"/>
      <c r="C248" s="186"/>
      <c r="D248" s="186"/>
      <c r="E248" s="186"/>
      <c r="F248" s="26"/>
      <c r="G248" s="201"/>
      <c r="H248" s="201"/>
      <c r="I248" s="29" t="s">
        <v>112</v>
      </c>
      <c r="J248" s="33">
        <v>0</v>
      </c>
      <c r="K248" s="33">
        <v>0</v>
      </c>
      <c r="L248" s="33">
        <v>0</v>
      </c>
      <c r="M248" s="33">
        <v>0</v>
      </c>
      <c r="N248" s="33">
        <v>0</v>
      </c>
      <c r="O248" s="186"/>
      <c r="P248" s="198"/>
    </row>
    <row r="249" spans="1:16" s="32" customFormat="1" x14ac:dyDescent="0.3">
      <c r="A249" s="186"/>
      <c r="B249" s="186"/>
      <c r="C249" s="186"/>
      <c r="D249" s="186"/>
      <c r="E249" s="186"/>
      <c r="F249" s="26"/>
      <c r="G249" s="201"/>
      <c r="H249" s="201"/>
      <c r="I249" s="29" t="s">
        <v>113</v>
      </c>
      <c r="J249" s="33">
        <v>0</v>
      </c>
      <c r="K249" s="33">
        <v>0</v>
      </c>
      <c r="L249" s="33">
        <v>0</v>
      </c>
      <c r="M249" s="33">
        <v>0</v>
      </c>
      <c r="N249" s="33">
        <v>0</v>
      </c>
      <c r="O249" s="186"/>
      <c r="P249" s="198"/>
    </row>
    <row r="250" spans="1:16" s="32" customFormat="1" ht="66" x14ac:dyDescent="0.3">
      <c r="A250" s="186"/>
      <c r="B250" s="186"/>
      <c r="C250" s="186"/>
      <c r="D250" s="186"/>
      <c r="E250" s="186"/>
      <c r="F250" s="35" t="s">
        <v>187</v>
      </c>
      <c r="G250" s="201"/>
      <c r="H250" s="201"/>
      <c r="I250" s="30" t="s">
        <v>114</v>
      </c>
      <c r="J250" s="33">
        <v>0</v>
      </c>
      <c r="K250" s="33">
        <v>0</v>
      </c>
      <c r="L250" s="33">
        <v>0</v>
      </c>
      <c r="M250" s="33">
        <v>0</v>
      </c>
      <c r="N250" s="33">
        <v>0</v>
      </c>
      <c r="O250" s="186"/>
      <c r="P250" s="198"/>
    </row>
    <row r="251" spans="1:16" s="32" customFormat="1" ht="33" x14ac:dyDescent="0.3">
      <c r="A251" s="186"/>
      <c r="B251" s="186"/>
      <c r="C251" s="186"/>
      <c r="D251" s="186"/>
      <c r="E251" s="186"/>
      <c r="F251" s="35"/>
      <c r="G251" s="201"/>
      <c r="H251" s="201"/>
      <c r="I251" s="5" t="s">
        <v>115</v>
      </c>
      <c r="J251" s="33">
        <v>0</v>
      </c>
      <c r="K251" s="33">
        <v>0</v>
      </c>
      <c r="L251" s="33">
        <v>0</v>
      </c>
      <c r="M251" s="33">
        <v>0</v>
      </c>
      <c r="N251" s="33">
        <v>0</v>
      </c>
      <c r="O251" s="186"/>
      <c r="P251" s="198"/>
    </row>
    <row r="252" spans="1:16" s="32" customFormat="1" ht="22.5" customHeight="1" x14ac:dyDescent="0.3">
      <c r="A252" s="186"/>
      <c r="B252" s="186"/>
      <c r="C252" s="186"/>
      <c r="D252" s="186"/>
      <c r="E252" s="186"/>
      <c r="F252" s="26"/>
      <c r="G252" s="201"/>
      <c r="H252" s="201"/>
      <c r="I252" s="5" t="s">
        <v>116</v>
      </c>
      <c r="J252" s="33">
        <v>0</v>
      </c>
      <c r="K252" s="33">
        <v>0</v>
      </c>
      <c r="L252" s="33">
        <v>0</v>
      </c>
      <c r="M252" s="33">
        <v>0</v>
      </c>
      <c r="N252" s="33">
        <v>0</v>
      </c>
      <c r="O252" s="186"/>
      <c r="P252" s="198"/>
    </row>
    <row r="253" spans="1:16" s="32" customFormat="1" ht="22.5" customHeight="1" x14ac:dyDescent="0.3">
      <c r="A253" s="187"/>
      <c r="B253" s="187"/>
      <c r="C253" s="187"/>
      <c r="D253" s="187"/>
      <c r="E253" s="187"/>
      <c r="F253" s="15"/>
      <c r="G253" s="202"/>
      <c r="H253" s="202"/>
      <c r="I253" s="29" t="s">
        <v>117</v>
      </c>
      <c r="J253" s="33">
        <v>0</v>
      </c>
      <c r="K253" s="33">
        <v>0</v>
      </c>
      <c r="L253" s="33">
        <v>0</v>
      </c>
      <c r="M253" s="33">
        <v>0</v>
      </c>
      <c r="N253" s="33">
        <v>0</v>
      </c>
      <c r="O253" s="187"/>
      <c r="P253" s="199"/>
    </row>
    <row r="254" spans="1:16" x14ac:dyDescent="0.3">
      <c r="A254" s="185">
        <v>28</v>
      </c>
      <c r="B254" s="188" t="s">
        <v>119</v>
      </c>
      <c r="C254" s="191" t="s">
        <v>307</v>
      </c>
      <c r="D254" s="191" t="s">
        <v>47</v>
      </c>
      <c r="E254" s="191" t="s">
        <v>301</v>
      </c>
      <c r="F254" s="25" t="s">
        <v>302</v>
      </c>
      <c r="G254" s="194">
        <v>5000</v>
      </c>
      <c r="H254" s="194">
        <v>5000</v>
      </c>
      <c r="I254" s="21" t="s">
        <v>110</v>
      </c>
      <c r="J254" s="17">
        <f>J255+J256+J257+J258+J259+J261</f>
        <v>0</v>
      </c>
      <c r="K254" s="17">
        <f t="shared" ref="K254:N254" si="37">K255+K256+K257+K258+K259+K261</f>
        <v>0</v>
      </c>
      <c r="L254" s="17">
        <f t="shared" si="37"/>
        <v>0</v>
      </c>
      <c r="M254" s="17">
        <f t="shared" si="37"/>
        <v>0</v>
      </c>
      <c r="N254" s="17">
        <f t="shared" si="37"/>
        <v>0</v>
      </c>
      <c r="O254" s="185" t="s">
        <v>288</v>
      </c>
      <c r="P254" s="197" t="s">
        <v>289</v>
      </c>
    </row>
    <row r="255" spans="1:16" ht="49.5" x14ac:dyDescent="0.3">
      <c r="A255" s="186"/>
      <c r="B255" s="189"/>
      <c r="C255" s="192"/>
      <c r="D255" s="192"/>
      <c r="E255" s="192"/>
      <c r="F255" s="41" t="s">
        <v>303</v>
      </c>
      <c r="G255" s="195"/>
      <c r="H255" s="195"/>
      <c r="I255" s="23" t="s">
        <v>111</v>
      </c>
      <c r="J255" s="19">
        <v>0</v>
      </c>
      <c r="K255" s="19">
        <v>0</v>
      </c>
      <c r="L255" s="19">
        <v>0</v>
      </c>
      <c r="M255" s="19">
        <v>0</v>
      </c>
      <c r="N255" s="19">
        <v>0</v>
      </c>
      <c r="O255" s="186"/>
      <c r="P255" s="198"/>
    </row>
    <row r="256" spans="1:16" x14ac:dyDescent="0.3">
      <c r="A256" s="186"/>
      <c r="B256" s="189"/>
      <c r="C256" s="192"/>
      <c r="D256" s="192"/>
      <c r="E256" s="192"/>
      <c r="F256" s="26"/>
      <c r="G256" s="195"/>
      <c r="H256" s="195"/>
      <c r="I256" s="23" t="s">
        <v>112</v>
      </c>
      <c r="J256" s="20">
        <v>0</v>
      </c>
      <c r="K256" s="19">
        <v>0</v>
      </c>
      <c r="L256" s="19">
        <v>0</v>
      </c>
      <c r="M256" s="19">
        <v>0</v>
      </c>
      <c r="N256" s="19">
        <v>0</v>
      </c>
      <c r="O256" s="186"/>
      <c r="P256" s="198"/>
    </row>
    <row r="257" spans="1:16" x14ac:dyDescent="0.3">
      <c r="A257" s="186"/>
      <c r="B257" s="189"/>
      <c r="C257" s="192"/>
      <c r="D257" s="192"/>
      <c r="E257" s="192"/>
      <c r="F257" s="26"/>
      <c r="G257" s="195"/>
      <c r="H257" s="195"/>
      <c r="I257" s="23" t="s">
        <v>113</v>
      </c>
      <c r="J257" s="19">
        <v>0</v>
      </c>
      <c r="K257" s="19">
        <v>0</v>
      </c>
      <c r="L257" s="19">
        <v>0</v>
      </c>
      <c r="M257" s="19">
        <v>0</v>
      </c>
      <c r="N257" s="19">
        <v>0</v>
      </c>
      <c r="O257" s="186"/>
      <c r="P257" s="198"/>
    </row>
    <row r="258" spans="1:16" ht="33.75" x14ac:dyDescent="0.3">
      <c r="A258" s="186"/>
      <c r="B258" s="189"/>
      <c r="C258" s="192"/>
      <c r="D258" s="192"/>
      <c r="E258" s="192"/>
      <c r="F258" s="26" t="s">
        <v>335</v>
      </c>
      <c r="G258" s="195"/>
      <c r="H258" s="195"/>
      <c r="I258" s="24" t="s">
        <v>114</v>
      </c>
      <c r="J258" s="19">
        <v>0</v>
      </c>
      <c r="K258" s="19">
        <v>0</v>
      </c>
      <c r="L258" s="19">
        <v>0</v>
      </c>
      <c r="M258" s="19">
        <v>0</v>
      </c>
      <c r="N258" s="19">
        <v>0</v>
      </c>
      <c r="O258" s="186"/>
      <c r="P258" s="198"/>
    </row>
    <row r="259" spans="1:16" ht="33" x14ac:dyDescent="0.3">
      <c r="A259" s="186"/>
      <c r="B259" s="189"/>
      <c r="C259" s="192"/>
      <c r="D259" s="192"/>
      <c r="E259" s="192"/>
      <c r="F259" s="26"/>
      <c r="G259" s="195"/>
      <c r="H259" s="195"/>
      <c r="I259" s="18" t="s">
        <v>115</v>
      </c>
      <c r="J259" s="19">
        <v>0</v>
      </c>
      <c r="K259" s="19">
        <v>0</v>
      </c>
      <c r="L259" s="19">
        <v>0</v>
      </c>
      <c r="M259" s="19">
        <v>0</v>
      </c>
      <c r="N259" s="19">
        <v>0</v>
      </c>
      <c r="O259" s="186"/>
      <c r="P259" s="198"/>
    </row>
    <row r="260" spans="1:16" x14ac:dyDescent="0.3">
      <c r="A260" s="186"/>
      <c r="B260" s="189"/>
      <c r="C260" s="192"/>
      <c r="D260" s="192"/>
      <c r="E260" s="192"/>
      <c r="F260" s="26"/>
      <c r="G260" s="195"/>
      <c r="H260" s="195"/>
      <c r="I260" s="18" t="s">
        <v>116</v>
      </c>
      <c r="J260" s="19">
        <v>0</v>
      </c>
      <c r="K260" s="19">
        <v>0</v>
      </c>
      <c r="L260" s="19">
        <v>0</v>
      </c>
      <c r="M260" s="19">
        <v>0</v>
      </c>
      <c r="N260" s="19">
        <v>0</v>
      </c>
      <c r="O260" s="186"/>
      <c r="P260" s="198"/>
    </row>
    <row r="261" spans="1:16" x14ac:dyDescent="0.3">
      <c r="A261" s="187"/>
      <c r="B261" s="190"/>
      <c r="C261" s="193"/>
      <c r="D261" s="193"/>
      <c r="E261" s="193"/>
      <c r="F261" s="15"/>
      <c r="G261" s="196"/>
      <c r="H261" s="196"/>
      <c r="I261" s="23" t="s">
        <v>117</v>
      </c>
      <c r="J261" s="19">
        <v>0</v>
      </c>
      <c r="K261" s="19">
        <v>0</v>
      </c>
      <c r="L261" s="19">
        <v>0</v>
      </c>
      <c r="M261" s="19"/>
      <c r="N261" s="19"/>
      <c r="O261" s="187"/>
      <c r="P261" s="199"/>
    </row>
    <row r="262" spans="1:16" x14ac:dyDescent="0.3">
      <c r="A262" s="185">
        <v>29</v>
      </c>
      <c r="B262" s="188" t="s">
        <v>304</v>
      </c>
      <c r="C262" s="191" t="s">
        <v>311</v>
      </c>
      <c r="D262" s="191" t="s">
        <v>47</v>
      </c>
      <c r="E262" s="191" t="s">
        <v>305</v>
      </c>
      <c r="F262" s="40" t="s">
        <v>302</v>
      </c>
      <c r="G262" s="194">
        <v>5000</v>
      </c>
      <c r="H262" s="194">
        <v>5000</v>
      </c>
      <c r="I262" s="21" t="s">
        <v>110</v>
      </c>
      <c r="J262" s="17">
        <f>J263+J264+J265+J266+J267+J269</f>
        <v>0</v>
      </c>
      <c r="K262" s="17">
        <f t="shared" ref="K262:N262" si="38">K263+K264+K265+K266+K267+K269</f>
        <v>0</v>
      </c>
      <c r="L262" s="17">
        <f t="shared" si="38"/>
        <v>0</v>
      </c>
      <c r="M262" s="17">
        <f t="shared" si="38"/>
        <v>0</v>
      </c>
      <c r="N262" s="17">
        <f t="shared" si="38"/>
        <v>0</v>
      </c>
      <c r="O262" s="185" t="s">
        <v>288</v>
      </c>
      <c r="P262" s="197" t="s">
        <v>289</v>
      </c>
    </row>
    <row r="263" spans="1:16" ht="49.5" x14ac:dyDescent="0.3">
      <c r="A263" s="186"/>
      <c r="B263" s="189"/>
      <c r="C263" s="192"/>
      <c r="D263" s="192"/>
      <c r="E263" s="192"/>
      <c r="F263" s="41" t="s">
        <v>306</v>
      </c>
      <c r="G263" s="195"/>
      <c r="H263" s="195"/>
      <c r="I263" s="23" t="s">
        <v>111</v>
      </c>
      <c r="J263" s="19">
        <v>0</v>
      </c>
      <c r="K263" s="19">
        <v>0</v>
      </c>
      <c r="L263" s="19">
        <v>0</v>
      </c>
      <c r="M263" s="19">
        <v>0</v>
      </c>
      <c r="N263" s="19">
        <v>0</v>
      </c>
      <c r="O263" s="186"/>
      <c r="P263" s="198"/>
    </row>
    <row r="264" spans="1:16" x14ac:dyDescent="0.3">
      <c r="A264" s="186"/>
      <c r="B264" s="189"/>
      <c r="C264" s="192"/>
      <c r="D264" s="192"/>
      <c r="E264" s="192"/>
      <c r="F264" s="41"/>
      <c r="G264" s="195"/>
      <c r="H264" s="195"/>
      <c r="I264" s="23" t="s">
        <v>112</v>
      </c>
      <c r="J264" s="20">
        <v>0</v>
      </c>
      <c r="K264" s="19">
        <v>0</v>
      </c>
      <c r="L264" s="19">
        <v>0</v>
      </c>
      <c r="M264" s="19">
        <v>0</v>
      </c>
      <c r="N264" s="19">
        <v>0</v>
      </c>
      <c r="O264" s="186"/>
      <c r="P264" s="198"/>
    </row>
    <row r="265" spans="1:16" x14ac:dyDescent="0.3">
      <c r="A265" s="186"/>
      <c r="B265" s="189"/>
      <c r="C265" s="192"/>
      <c r="D265" s="192"/>
      <c r="E265" s="192"/>
      <c r="F265" s="41"/>
      <c r="G265" s="195"/>
      <c r="H265" s="195"/>
      <c r="I265" s="23" t="s">
        <v>113</v>
      </c>
      <c r="J265" s="19">
        <v>0</v>
      </c>
      <c r="K265" s="19">
        <v>0</v>
      </c>
      <c r="L265" s="19">
        <v>0</v>
      </c>
      <c r="M265" s="19">
        <v>0</v>
      </c>
      <c r="N265" s="19">
        <v>0</v>
      </c>
      <c r="O265" s="186"/>
      <c r="P265" s="198"/>
    </row>
    <row r="266" spans="1:16" ht="33.75" x14ac:dyDescent="0.3">
      <c r="A266" s="186"/>
      <c r="B266" s="189"/>
      <c r="C266" s="192"/>
      <c r="D266" s="192"/>
      <c r="E266" s="192"/>
      <c r="F266" s="41" t="s">
        <v>336</v>
      </c>
      <c r="G266" s="195"/>
      <c r="H266" s="195"/>
      <c r="I266" s="24" t="s">
        <v>114</v>
      </c>
      <c r="J266" s="19">
        <v>0</v>
      </c>
      <c r="K266" s="19">
        <v>0</v>
      </c>
      <c r="L266" s="19">
        <v>0</v>
      </c>
      <c r="M266" s="19">
        <v>0</v>
      </c>
      <c r="N266" s="19">
        <v>0</v>
      </c>
      <c r="O266" s="186"/>
      <c r="P266" s="198"/>
    </row>
    <row r="267" spans="1:16" ht="33" x14ac:dyDescent="0.3">
      <c r="A267" s="186"/>
      <c r="B267" s="189"/>
      <c r="C267" s="192"/>
      <c r="D267" s="192"/>
      <c r="E267" s="192"/>
      <c r="F267" s="41"/>
      <c r="G267" s="195"/>
      <c r="H267" s="195"/>
      <c r="I267" s="18" t="s">
        <v>115</v>
      </c>
      <c r="J267" s="19">
        <v>0</v>
      </c>
      <c r="K267" s="19">
        <v>0</v>
      </c>
      <c r="L267" s="19">
        <v>0</v>
      </c>
      <c r="M267" s="19">
        <v>0</v>
      </c>
      <c r="N267" s="19">
        <v>0</v>
      </c>
      <c r="O267" s="186"/>
      <c r="P267" s="198"/>
    </row>
    <row r="268" spans="1:16" x14ac:dyDescent="0.3">
      <c r="A268" s="186"/>
      <c r="B268" s="189"/>
      <c r="C268" s="192"/>
      <c r="D268" s="192"/>
      <c r="E268" s="192"/>
      <c r="F268" s="41"/>
      <c r="G268" s="195"/>
      <c r="H268" s="195"/>
      <c r="I268" s="18" t="s">
        <v>116</v>
      </c>
      <c r="J268" s="19">
        <v>0</v>
      </c>
      <c r="K268" s="19">
        <v>0</v>
      </c>
      <c r="L268" s="19">
        <v>0</v>
      </c>
      <c r="M268" s="19">
        <v>0</v>
      </c>
      <c r="N268" s="19">
        <v>0</v>
      </c>
      <c r="O268" s="186"/>
      <c r="P268" s="198"/>
    </row>
    <row r="269" spans="1:16" x14ac:dyDescent="0.3">
      <c r="A269" s="187"/>
      <c r="B269" s="190"/>
      <c r="C269" s="193"/>
      <c r="D269" s="193"/>
      <c r="E269" s="193"/>
      <c r="F269" s="42"/>
      <c r="G269" s="196"/>
      <c r="H269" s="196"/>
      <c r="I269" s="23" t="s">
        <v>117</v>
      </c>
      <c r="J269" s="19">
        <v>0</v>
      </c>
      <c r="K269" s="19">
        <v>0</v>
      </c>
      <c r="L269" s="19">
        <v>0</v>
      </c>
      <c r="M269" s="19"/>
      <c r="N269" s="19"/>
      <c r="O269" s="187"/>
      <c r="P269" s="199"/>
    </row>
    <row r="270" spans="1:16" x14ac:dyDescent="0.3">
      <c r="A270" s="185">
        <v>30</v>
      </c>
      <c r="B270" s="188" t="s">
        <v>304</v>
      </c>
      <c r="C270" s="191" t="s">
        <v>310</v>
      </c>
      <c r="D270" s="191" t="s">
        <v>47</v>
      </c>
      <c r="E270" s="191" t="s">
        <v>305</v>
      </c>
      <c r="F270" s="40" t="s">
        <v>302</v>
      </c>
      <c r="G270" s="194">
        <v>5000</v>
      </c>
      <c r="H270" s="194">
        <v>5000</v>
      </c>
      <c r="I270" s="21" t="s">
        <v>110</v>
      </c>
      <c r="J270" s="17">
        <f>J271+J272+J273+J274+J275+J277</f>
        <v>0</v>
      </c>
      <c r="K270" s="17">
        <f t="shared" ref="K270:N270" si="39">K271+K272+K273+K274+K275+K277</f>
        <v>0</v>
      </c>
      <c r="L270" s="17">
        <f t="shared" si="39"/>
        <v>0</v>
      </c>
      <c r="M270" s="17">
        <f t="shared" si="39"/>
        <v>0</v>
      </c>
      <c r="N270" s="17">
        <f t="shared" si="39"/>
        <v>0</v>
      </c>
      <c r="O270" s="185" t="s">
        <v>288</v>
      </c>
      <c r="P270" s="197" t="s">
        <v>289</v>
      </c>
    </row>
    <row r="271" spans="1:16" ht="49.5" x14ac:dyDescent="0.3">
      <c r="A271" s="186"/>
      <c r="B271" s="189"/>
      <c r="C271" s="192"/>
      <c r="D271" s="192"/>
      <c r="E271" s="192"/>
      <c r="F271" s="41" t="s">
        <v>306</v>
      </c>
      <c r="G271" s="195"/>
      <c r="H271" s="195"/>
      <c r="I271" s="23" t="s">
        <v>111</v>
      </c>
      <c r="J271" s="19">
        <v>0</v>
      </c>
      <c r="K271" s="19">
        <v>0</v>
      </c>
      <c r="L271" s="19">
        <v>0</v>
      </c>
      <c r="M271" s="19">
        <v>0</v>
      </c>
      <c r="N271" s="19">
        <v>0</v>
      </c>
      <c r="O271" s="186"/>
      <c r="P271" s="198"/>
    </row>
    <row r="272" spans="1:16" x14ac:dyDescent="0.3">
      <c r="A272" s="186"/>
      <c r="B272" s="189"/>
      <c r="C272" s="192"/>
      <c r="D272" s="192"/>
      <c r="E272" s="192"/>
      <c r="F272" s="41"/>
      <c r="G272" s="195"/>
      <c r="H272" s="195"/>
      <c r="I272" s="23" t="s">
        <v>112</v>
      </c>
      <c r="J272" s="20">
        <v>0</v>
      </c>
      <c r="K272" s="19">
        <v>0</v>
      </c>
      <c r="L272" s="19">
        <v>0</v>
      </c>
      <c r="M272" s="19">
        <v>0</v>
      </c>
      <c r="N272" s="19">
        <v>0</v>
      </c>
      <c r="O272" s="186"/>
      <c r="P272" s="198"/>
    </row>
    <row r="273" spans="1:16" x14ac:dyDescent="0.3">
      <c r="A273" s="186"/>
      <c r="B273" s="189"/>
      <c r="C273" s="192"/>
      <c r="D273" s="192"/>
      <c r="E273" s="192"/>
      <c r="F273" s="41"/>
      <c r="G273" s="195"/>
      <c r="H273" s="195"/>
      <c r="I273" s="23" t="s">
        <v>113</v>
      </c>
      <c r="J273" s="19">
        <v>0</v>
      </c>
      <c r="K273" s="19">
        <v>0</v>
      </c>
      <c r="L273" s="19">
        <v>0</v>
      </c>
      <c r="M273" s="19">
        <v>0</v>
      </c>
      <c r="N273" s="19">
        <v>0</v>
      </c>
      <c r="O273" s="186"/>
      <c r="P273" s="198"/>
    </row>
    <row r="274" spans="1:16" ht="33.75" x14ac:dyDescent="0.3">
      <c r="A274" s="186"/>
      <c r="B274" s="189"/>
      <c r="C274" s="192"/>
      <c r="D274" s="192"/>
      <c r="E274" s="192"/>
      <c r="F274" s="41" t="s">
        <v>337</v>
      </c>
      <c r="G274" s="195"/>
      <c r="H274" s="195"/>
      <c r="I274" s="24" t="s">
        <v>114</v>
      </c>
      <c r="J274" s="19">
        <v>0</v>
      </c>
      <c r="K274" s="19">
        <v>0</v>
      </c>
      <c r="L274" s="19">
        <v>0</v>
      </c>
      <c r="M274" s="19">
        <v>0</v>
      </c>
      <c r="N274" s="19">
        <v>0</v>
      </c>
      <c r="O274" s="186"/>
      <c r="P274" s="198"/>
    </row>
    <row r="275" spans="1:16" ht="33" x14ac:dyDescent="0.3">
      <c r="A275" s="186"/>
      <c r="B275" s="189"/>
      <c r="C275" s="192"/>
      <c r="D275" s="192"/>
      <c r="E275" s="192"/>
      <c r="F275" s="41"/>
      <c r="G275" s="195"/>
      <c r="H275" s="195"/>
      <c r="I275" s="18" t="s">
        <v>115</v>
      </c>
      <c r="J275" s="19">
        <v>0</v>
      </c>
      <c r="K275" s="19">
        <v>0</v>
      </c>
      <c r="L275" s="19">
        <v>0</v>
      </c>
      <c r="M275" s="19">
        <v>0</v>
      </c>
      <c r="N275" s="19">
        <v>0</v>
      </c>
      <c r="O275" s="186"/>
      <c r="P275" s="198"/>
    </row>
    <row r="276" spans="1:16" x14ac:dyDescent="0.3">
      <c r="A276" s="186"/>
      <c r="B276" s="189"/>
      <c r="C276" s="192"/>
      <c r="D276" s="192"/>
      <c r="E276" s="192"/>
      <c r="F276" s="41"/>
      <c r="G276" s="195"/>
      <c r="H276" s="195"/>
      <c r="I276" s="18" t="s">
        <v>116</v>
      </c>
      <c r="J276" s="19">
        <v>0</v>
      </c>
      <c r="K276" s="19">
        <v>0</v>
      </c>
      <c r="L276" s="19">
        <v>0</v>
      </c>
      <c r="M276" s="19">
        <v>0</v>
      </c>
      <c r="N276" s="19">
        <v>0</v>
      </c>
      <c r="O276" s="186"/>
      <c r="P276" s="198"/>
    </row>
    <row r="277" spans="1:16" x14ac:dyDescent="0.3">
      <c r="A277" s="187"/>
      <c r="B277" s="190"/>
      <c r="C277" s="193"/>
      <c r="D277" s="193"/>
      <c r="E277" s="193"/>
      <c r="F277" s="42"/>
      <c r="G277" s="196"/>
      <c r="H277" s="196"/>
      <c r="I277" s="23" t="s">
        <v>117</v>
      </c>
      <c r="J277" s="19">
        <v>0</v>
      </c>
      <c r="K277" s="19">
        <v>0</v>
      </c>
      <c r="L277" s="19">
        <v>0</v>
      </c>
      <c r="M277" s="19">
        <v>0</v>
      </c>
      <c r="N277" s="19">
        <v>0</v>
      </c>
      <c r="O277" s="187"/>
      <c r="P277" s="199"/>
    </row>
    <row r="278" spans="1:16" x14ac:dyDescent="0.3">
      <c r="A278" s="185">
        <v>31</v>
      </c>
      <c r="B278" s="188" t="s">
        <v>304</v>
      </c>
      <c r="C278" s="191" t="s">
        <v>309</v>
      </c>
      <c r="D278" s="191" t="s">
        <v>47</v>
      </c>
      <c r="E278" s="191" t="s">
        <v>305</v>
      </c>
      <c r="F278" s="40" t="s">
        <v>302</v>
      </c>
      <c r="G278" s="194">
        <v>5000</v>
      </c>
      <c r="H278" s="194">
        <v>5000</v>
      </c>
      <c r="I278" s="21" t="s">
        <v>110</v>
      </c>
      <c r="J278" s="17">
        <f>J279+J280+J281+J282+J283+J285</f>
        <v>0</v>
      </c>
      <c r="K278" s="17">
        <f t="shared" ref="K278:N278" si="40">K279+K280+K281+K282+K283+K285</f>
        <v>0</v>
      </c>
      <c r="L278" s="17">
        <f t="shared" si="40"/>
        <v>0</v>
      </c>
      <c r="M278" s="17">
        <f t="shared" si="40"/>
        <v>0</v>
      </c>
      <c r="N278" s="17">
        <f t="shared" si="40"/>
        <v>0</v>
      </c>
      <c r="O278" s="185" t="s">
        <v>288</v>
      </c>
      <c r="P278" s="197" t="s">
        <v>289</v>
      </c>
    </row>
    <row r="279" spans="1:16" ht="49.5" x14ac:dyDescent="0.3">
      <c r="A279" s="186"/>
      <c r="B279" s="189"/>
      <c r="C279" s="192"/>
      <c r="D279" s="192"/>
      <c r="E279" s="192"/>
      <c r="F279" s="41" t="s">
        <v>306</v>
      </c>
      <c r="G279" s="195"/>
      <c r="H279" s="195"/>
      <c r="I279" s="23" t="s">
        <v>111</v>
      </c>
      <c r="J279" s="19">
        <v>0</v>
      </c>
      <c r="K279" s="19">
        <v>0</v>
      </c>
      <c r="L279" s="19">
        <v>0</v>
      </c>
      <c r="M279" s="19">
        <v>0</v>
      </c>
      <c r="N279" s="19">
        <v>0</v>
      </c>
      <c r="O279" s="186"/>
      <c r="P279" s="198"/>
    </row>
    <row r="280" spans="1:16" x14ac:dyDescent="0.3">
      <c r="A280" s="186"/>
      <c r="B280" s="189"/>
      <c r="C280" s="192"/>
      <c r="D280" s="192"/>
      <c r="E280" s="192"/>
      <c r="F280" s="41"/>
      <c r="G280" s="195"/>
      <c r="H280" s="195"/>
      <c r="I280" s="23" t="s">
        <v>112</v>
      </c>
      <c r="J280" s="20">
        <v>0</v>
      </c>
      <c r="K280" s="19">
        <v>0</v>
      </c>
      <c r="L280" s="19">
        <v>0</v>
      </c>
      <c r="M280" s="19">
        <v>0</v>
      </c>
      <c r="N280" s="19">
        <v>0</v>
      </c>
      <c r="O280" s="186"/>
      <c r="P280" s="198"/>
    </row>
    <row r="281" spans="1:16" x14ac:dyDescent="0.3">
      <c r="A281" s="186"/>
      <c r="B281" s="189"/>
      <c r="C281" s="192"/>
      <c r="D281" s="192"/>
      <c r="E281" s="192"/>
      <c r="F281" s="41"/>
      <c r="G281" s="195"/>
      <c r="H281" s="195"/>
      <c r="I281" s="23" t="s">
        <v>113</v>
      </c>
      <c r="J281" s="19">
        <v>0</v>
      </c>
      <c r="K281" s="19">
        <v>0</v>
      </c>
      <c r="L281" s="19">
        <v>0</v>
      </c>
      <c r="M281" s="19">
        <v>0</v>
      </c>
      <c r="N281" s="19">
        <v>0</v>
      </c>
      <c r="O281" s="186"/>
      <c r="P281" s="198"/>
    </row>
    <row r="282" spans="1:16" ht="33.75" x14ac:dyDescent="0.3">
      <c r="A282" s="186"/>
      <c r="B282" s="189"/>
      <c r="C282" s="192"/>
      <c r="D282" s="192"/>
      <c r="E282" s="192"/>
      <c r="F282" s="41" t="s">
        <v>338</v>
      </c>
      <c r="G282" s="195"/>
      <c r="H282" s="195"/>
      <c r="I282" s="24" t="s">
        <v>114</v>
      </c>
      <c r="J282" s="19">
        <v>0</v>
      </c>
      <c r="K282" s="19">
        <v>0</v>
      </c>
      <c r="L282" s="19">
        <v>0</v>
      </c>
      <c r="M282" s="19">
        <v>0</v>
      </c>
      <c r="N282" s="19">
        <v>0</v>
      </c>
      <c r="O282" s="186"/>
      <c r="P282" s="198"/>
    </row>
    <row r="283" spans="1:16" ht="33" x14ac:dyDescent="0.3">
      <c r="A283" s="186"/>
      <c r="B283" s="189"/>
      <c r="C283" s="192"/>
      <c r="D283" s="192"/>
      <c r="E283" s="192"/>
      <c r="F283" s="41"/>
      <c r="G283" s="195"/>
      <c r="H283" s="195"/>
      <c r="I283" s="18" t="s">
        <v>115</v>
      </c>
      <c r="J283" s="19">
        <v>0</v>
      </c>
      <c r="K283" s="19">
        <v>0</v>
      </c>
      <c r="L283" s="19">
        <v>0</v>
      </c>
      <c r="M283" s="19">
        <v>0</v>
      </c>
      <c r="N283" s="19">
        <v>0</v>
      </c>
      <c r="O283" s="186"/>
      <c r="P283" s="198"/>
    </row>
    <row r="284" spans="1:16" x14ac:dyDescent="0.3">
      <c r="A284" s="186"/>
      <c r="B284" s="189"/>
      <c r="C284" s="192"/>
      <c r="D284" s="192"/>
      <c r="E284" s="192"/>
      <c r="F284" s="41"/>
      <c r="G284" s="195"/>
      <c r="H284" s="195"/>
      <c r="I284" s="18" t="s">
        <v>116</v>
      </c>
      <c r="J284" s="19">
        <v>0</v>
      </c>
      <c r="K284" s="19">
        <v>0</v>
      </c>
      <c r="L284" s="19">
        <v>0</v>
      </c>
      <c r="M284" s="19">
        <v>0</v>
      </c>
      <c r="N284" s="19">
        <v>0</v>
      </c>
      <c r="O284" s="186"/>
      <c r="P284" s="198"/>
    </row>
    <row r="285" spans="1:16" x14ac:dyDescent="0.3">
      <c r="A285" s="187"/>
      <c r="B285" s="190"/>
      <c r="C285" s="193"/>
      <c r="D285" s="193"/>
      <c r="E285" s="193"/>
      <c r="F285" s="42"/>
      <c r="G285" s="196"/>
      <c r="H285" s="196"/>
      <c r="I285" s="23" t="s">
        <v>117</v>
      </c>
      <c r="J285" s="19">
        <v>0</v>
      </c>
      <c r="K285" s="19">
        <v>0</v>
      </c>
      <c r="L285" s="19">
        <v>0</v>
      </c>
      <c r="M285" s="19"/>
      <c r="N285" s="19"/>
      <c r="O285" s="187"/>
      <c r="P285" s="199"/>
    </row>
    <row r="286" spans="1:16" x14ac:dyDescent="0.3">
      <c r="A286" s="185">
        <v>32</v>
      </c>
      <c r="B286" s="188" t="s">
        <v>119</v>
      </c>
      <c r="C286" s="191" t="s">
        <v>308</v>
      </c>
      <c r="D286" s="191" t="s">
        <v>47</v>
      </c>
      <c r="E286" s="191" t="s">
        <v>305</v>
      </c>
      <c r="F286" s="40" t="s">
        <v>302</v>
      </c>
      <c r="G286" s="194">
        <v>5000</v>
      </c>
      <c r="H286" s="194">
        <v>5000</v>
      </c>
      <c r="I286" s="21" t="s">
        <v>110</v>
      </c>
      <c r="J286" s="17">
        <f>J287+J288+J289+J290+J291+J293</f>
        <v>0</v>
      </c>
      <c r="K286" s="17">
        <f t="shared" ref="K286:N286" si="41">K287+K288+K289+K290+K291+K293</f>
        <v>0</v>
      </c>
      <c r="L286" s="17">
        <f t="shared" si="41"/>
        <v>0</v>
      </c>
      <c r="M286" s="17">
        <f t="shared" si="41"/>
        <v>0</v>
      </c>
      <c r="N286" s="17">
        <f t="shared" si="41"/>
        <v>0</v>
      </c>
      <c r="O286" s="185" t="s">
        <v>288</v>
      </c>
      <c r="P286" s="197" t="s">
        <v>289</v>
      </c>
    </row>
    <row r="287" spans="1:16" ht="49.5" x14ac:dyDescent="0.3">
      <c r="A287" s="186"/>
      <c r="B287" s="189"/>
      <c r="C287" s="192"/>
      <c r="D287" s="192"/>
      <c r="E287" s="192"/>
      <c r="F287" s="41" t="s">
        <v>306</v>
      </c>
      <c r="G287" s="195"/>
      <c r="H287" s="195"/>
      <c r="I287" s="23" t="s">
        <v>111</v>
      </c>
      <c r="J287" s="19">
        <v>0</v>
      </c>
      <c r="K287" s="19">
        <v>0</v>
      </c>
      <c r="L287" s="19">
        <v>0</v>
      </c>
      <c r="M287" s="19">
        <v>0</v>
      </c>
      <c r="N287" s="19">
        <v>0</v>
      </c>
      <c r="O287" s="186"/>
      <c r="P287" s="198"/>
    </row>
    <row r="288" spans="1:16" x14ac:dyDescent="0.3">
      <c r="A288" s="186"/>
      <c r="B288" s="189"/>
      <c r="C288" s="192"/>
      <c r="D288" s="192"/>
      <c r="E288" s="192"/>
      <c r="F288" s="41"/>
      <c r="G288" s="195"/>
      <c r="H288" s="195"/>
      <c r="I288" s="23" t="s">
        <v>112</v>
      </c>
      <c r="J288" s="20">
        <v>0</v>
      </c>
      <c r="K288" s="19">
        <v>0</v>
      </c>
      <c r="L288" s="19">
        <v>0</v>
      </c>
      <c r="M288" s="19">
        <v>0</v>
      </c>
      <c r="N288" s="19">
        <v>0</v>
      </c>
      <c r="O288" s="186"/>
      <c r="P288" s="198"/>
    </row>
    <row r="289" spans="1:16" x14ac:dyDescent="0.3">
      <c r="A289" s="186"/>
      <c r="B289" s="189"/>
      <c r="C289" s="192"/>
      <c r="D289" s="192"/>
      <c r="E289" s="192"/>
      <c r="F289" s="41"/>
      <c r="G289" s="195"/>
      <c r="H289" s="195"/>
      <c r="I289" s="23" t="s">
        <v>113</v>
      </c>
      <c r="J289" s="19">
        <v>0</v>
      </c>
      <c r="K289" s="19">
        <v>0</v>
      </c>
      <c r="L289" s="19">
        <v>0</v>
      </c>
      <c r="M289" s="19">
        <v>0</v>
      </c>
      <c r="N289" s="19">
        <v>0</v>
      </c>
      <c r="O289" s="186"/>
      <c r="P289" s="198"/>
    </row>
    <row r="290" spans="1:16" ht="33.75" x14ac:dyDescent="0.3">
      <c r="A290" s="186"/>
      <c r="B290" s="189"/>
      <c r="C290" s="192"/>
      <c r="D290" s="192"/>
      <c r="E290" s="192"/>
      <c r="F290" s="41" t="s">
        <v>338</v>
      </c>
      <c r="G290" s="195"/>
      <c r="H290" s="195"/>
      <c r="I290" s="24" t="s">
        <v>114</v>
      </c>
      <c r="J290" s="19">
        <v>0</v>
      </c>
      <c r="K290" s="19">
        <v>0</v>
      </c>
      <c r="L290" s="19">
        <v>0</v>
      </c>
      <c r="M290" s="19">
        <v>0</v>
      </c>
      <c r="N290" s="19">
        <v>0</v>
      </c>
      <c r="O290" s="186"/>
      <c r="P290" s="198"/>
    </row>
    <row r="291" spans="1:16" ht="33" x14ac:dyDescent="0.3">
      <c r="A291" s="186"/>
      <c r="B291" s="189"/>
      <c r="C291" s="192"/>
      <c r="D291" s="192"/>
      <c r="E291" s="192"/>
      <c r="F291" s="41"/>
      <c r="G291" s="195"/>
      <c r="H291" s="195"/>
      <c r="I291" s="18" t="s">
        <v>115</v>
      </c>
      <c r="J291" s="19">
        <v>0</v>
      </c>
      <c r="K291" s="19">
        <v>0</v>
      </c>
      <c r="L291" s="19">
        <v>0</v>
      </c>
      <c r="M291" s="19">
        <v>0</v>
      </c>
      <c r="N291" s="19">
        <v>0</v>
      </c>
      <c r="O291" s="186"/>
      <c r="P291" s="198"/>
    </row>
    <row r="292" spans="1:16" x14ac:dyDescent="0.3">
      <c r="A292" s="186"/>
      <c r="B292" s="189"/>
      <c r="C292" s="192"/>
      <c r="D292" s="192"/>
      <c r="E292" s="192"/>
      <c r="F292" s="41"/>
      <c r="G292" s="195"/>
      <c r="H292" s="195"/>
      <c r="I292" s="18" t="s">
        <v>116</v>
      </c>
      <c r="J292" s="19">
        <v>0</v>
      </c>
      <c r="K292" s="19">
        <v>0</v>
      </c>
      <c r="L292" s="19">
        <v>0</v>
      </c>
      <c r="M292" s="19">
        <v>0</v>
      </c>
      <c r="N292" s="19">
        <v>0</v>
      </c>
      <c r="O292" s="186"/>
      <c r="P292" s="198"/>
    </row>
    <row r="293" spans="1:16" x14ac:dyDescent="0.3">
      <c r="A293" s="187"/>
      <c r="B293" s="190"/>
      <c r="C293" s="193"/>
      <c r="D293" s="193"/>
      <c r="E293" s="193"/>
      <c r="F293" s="42"/>
      <c r="G293" s="196"/>
      <c r="H293" s="196"/>
      <c r="I293" s="23" t="s">
        <v>117</v>
      </c>
      <c r="J293" s="19">
        <v>0</v>
      </c>
      <c r="K293" s="19">
        <v>0</v>
      </c>
      <c r="L293" s="19">
        <v>0</v>
      </c>
      <c r="M293" s="19"/>
      <c r="N293" s="19"/>
      <c r="O293" s="187"/>
      <c r="P293" s="199"/>
    </row>
    <row r="294" spans="1:16" x14ac:dyDescent="0.3">
      <c r="A294" s="185">
        <v>33</v>
      </c>
      <c r="B294" s="188" t="s">
        <v>119</v>
      </c>
      <c r="C294" s="191" t="s">
        <v>312</v>
      </c>
      <c r="D294" s="191" t="s">
        <v>47</v>
      </c>
      <c r="E294" s="191" t="s">
        <v>314</v>
      </c>
      <c r="F294" s="40" t="s">
        <v>302</v>
      </c>
      <c r="G294" s="194">
        <v>5000</v>
      </c>
      <c r="H294" s="194">
        <v>5000</v>
      </c>
      <c r="I294" s="21" t="s">
        <v>110</v>
      </c>
      <c r="J294" s="17">
        <f>J295+J296+J297+J298+J299+J301</f>
        <v>0</v>
      </c>
      <c r="K294" s="17">
        <f t="shared" ref="K294:N294" si="42">K295+K296+K297+K298+K299+K301</f>
        <v>0</v>
      </c>
      <c r="L294" s="17">
        <f t="shared" si="42"/>
        <v>0</v>
      </c>
      <c r="M294" s="17">
        <f t="shared" si="42"/>
        <v>0</v>
      </c>
      <c r="N294" s="17">
        <f t="shared" si="42"/>
        <v>0</v>
      </c>
      <c r="O294" s="185" t="s">
        <v>288</v>
      </c>
      <c r="P294" s="197" t="s">
        <v>289</v>
      </c>
    </row>
    <row r="295" spans="1:16" ht="49.5" x14ac:dyDescent="0.3">
      <c r="A295" s="186"/>
      <c r="B295" s="189"/>
      <c r="C295" s="192"/>
      <c r="D295" s="192"/>
      <c r="E295" s="192"/>
      <c r="F295" s="41" t="s">
        <v>313</v>
      </c>
      <c r="G295" s="195"/>
      <c r="H295" s="195"/>
      <c r="I295" s="23" t="s">
        <v>111</v>
      </c>
      <c r="J295" s="19">
        <v>0</v>
      </c>
      <c r="K295" s="19">
        <v>0</v>
      </c>
      <c r="L295" s="19">
        <v>0</v>
      </c>
      <c r="M295" s="19">
        <v>0</v>
      </c>
      <c r="N295" s="19">
        <v>0</v>
      </c>
      <c r="O295" s="186"/>
      <c r="P295" s="198"/>
    </row>
    <row r="296" spans="1:16" x14ac:dyDescent="0.3">
      <c r="A296" s="186"/>
      <c r="B296" s="189"/>
      <c r="C296" s="192"/>
      <c r="D296" s="192"/>
      <c r="E296" s="192"/>
      <c r="F296" s="41"/>
      <c r="G296" s="195"/>
      <c r="H296" s="195"/>
      <c r="I296" s="23" t="s">
        <v>112</v>
      </c>
      <c r="J296" s="20">
        <v>0</v>
      </c>
      <c r="K296" s="19">
        <v>0</v>
      </c>
      <c r="L296" s="19">
        <v>0</v>
      </c>
      <c r="M296" s="19">
        <v>0</v>
      </c>
      <c r="N296" s="19">
        <v>0</v>
      </c>
      <c r="O296" s="186"/>
      <c r="P296" s="198"/>
    </row>
    <row r="297" spans="1:16" x14ac:dyDescent="0.3">
      <c r="A297" s="186"/>
      <c r="B297" s="189"/>
      <c r="C297" s="192"/>
      <c r="D297" s="192"/>
      <c r="E297" s="192"/>
      <c r="F297" s="41"/>
      <c r="G297" s="195"/>
      <c r="H297" s="195"/>
      <c r="I297" s="23" t="s">
        <v>113</v>
      </c>
      <c r="J297" s="19">
        <v>0</v>
      </c>
      <c r="K297" s="19">
        <v>0</v>
      </c>
      <c r="L297" s="19">
        <v>0</v>
      </c>
      <c r="M297" s="19">
        <v>0</v>
      </c>
      <c r="N297" s="19">
        <v>0</v>
      </c>
      <c r="O297" s="186"/>
      <c r="P297" s="198"/>
    </row>
    <row r="298" spans="1:16" ht="33.75" x14ac:dyDescent="0.3">
      <c r="A298" s="186"/>
      <c r="B298" s="189"/>
      <c r="C298" s="192"/>
      <c r="D298" s="192"/>
      <c r="E298" s="192"/>
      <c r="F298" s="41" t="s">
        <v>339</v>
      </c>
      <c r="G298" s="195"/>
      <c r="H298" s="195"/>
      <c r="I298" s="24" t="s">
        <v>114</v>
      </c>
      <c r="J298" s="19">
        <v>0</v>
      </c>
      <c r="K298" s="19">
        <v>0</v>
      </c>
      <c r="L298" s="19">
        <v>0</v>
      </c>
      <c r="M298" s="19">
        <v>0</v>
      </c>
      <c r="N298" s="19">
        <v>0</v>
      </c>
      <c r="O298" s="186"/>
      <c r="P298" s="198"/>
    </row>
    <row r="299" spans="1:16" ht="33" x14ac:dyDescent="0.3">
      <c r="A299" s="186"/>
      <c r="B299" s="189"/>
      <c r="C299" s="192"/>
      <c r="D299" s="192"/>
      <c r="E299" s="192"/>
      <c r="F299" s="41"/>
      <c r="G299" s="195"/>
      <c r="H299" s="195"/>
      <c r="I299" s="18" t="s">
        <v>115</v>
      </c>
      <c r="J299" s="19">
        <v>0</v>
      </c>
      <c r="K299" s="19">
        <v>0</v>
      </c>
      <c r="L299" s="19">
        <v>0</v>
      </c>
      <c r="M299" s="19">
        <v>0</v>
      </c>
      <c r="N299" s="19">
        <v>0</v>
      </c>
      <c r="O299" s="186"/>
      <c r="P299" s="198"/>
    </row>
    <row r="300" spans="1:16" x14ac:dyDescent="0.3">
      <c r="A300" s="186"/>
      <c r="B300" s="189"/>
      <c r="C300" s="192"/>
      <c r="D300" s="192"/>
      <c r="E300" s="192"/>
      <c r="F300" s="41"/>
      <c r="G300" s="195"/>
      <c r="H300" s="195"/>
      <c r="I300" s="18" t="s">
        <v>116</v>
      </c>
      <c r="J300" s="19">
        <v>0</v>
      </c>
      <c r="K300" s="19">
        <v>0</v>
      </c>
      <c r="L300" s="19">
        <v>0</v>
      </c>
      <c r="M300" s="19">
        <v>0</v>
      </c>
      <c r="N300" s="19">
        <v>0</v>
      </c>
      <c r="O300" s="186"/>
      <c r="P300" s="198"/>
    </row>
    <row r="301" spans="1:16" x14ac:dyDescent="0.3">
      <c r="A301" s="187"/>
      <c r="B301" s="190"/>
      <c r="C301" s="193"/>
      <c r="D301" s="193"/>
      <c r="E301" s="193"/>
      <c r="F301" s="42"/>
      <c r="G301" s="196"/>
      <c r="H301" s="196"/>
      <c r="I301" s="23" t="s">
        <v>117</v>
      </c>
      <c r="J301" s="19">
        <v>0</v>
      </c>
      <c r="K301" s="19">
        <v>0</v>
      </c>
      <c r="L301" s="19">
        <v>0</v>
      </c>
      <c r="M301" s="19">
        <v>0</v>
      </c>
      <c r="N301" s="19">
        <v>0</v>
      </c>
      <c r="O301" s="187"/>
      <c r="P301" s="199"/>
    </row>
    <row r="302" spans="1:16" s="27" customFormat="1" x14ac:dyDescent="0.3">
      <c r="A302" s="185">
        <v>34</v>
      </c>
      <c r="B302" s="185" t="s">
        <v>188</v>
      </c>
      <c r="C302" s="185" t="s">
        <v>327</v>
      </c>
      <c r="D302" s="185" t="s">
        <v>132</v>
      </c>
      <c r="E302" s="185" t="s">
        <v>197</v>
      </c>
      <c r="F302" s="45" t="s">
        <v>43</v>
      </c>
      <c r="G302" s="200">
        <v>23000</v>
      </c>
      <c r="H302" s="200">
        <v>23000</v>
      </c>
      <c r="I302" s="28" t="s">
        <v>110</v>
      </c>
      <c r="J302" s="31">
        <f>J303+J304+J305+J306+J307+J309</f>
        <v>0</v>
      </c>
      <c r="K302" s="31">
        <f t="shared" ref="K302:N302" si="43">K303+K304+K305+K306+K307+K309</f>
        <v>0</v>
      </c>
      <c r="L302" s="31">
        <f t="shared" si="43"/>
        <v>0</v>
      </c>
      <c r="M302" s="31">
        <f t="shared" si="43"/>
        <v>0</v>
      </c>
      <c r="N302" s="31">
        <f t="shared" si="43"/>
        <v>0</v>
      </c>
      <c r="O302" s="185" t="s">
        <v>288</v>
      </c>
      <c r="P302" s="197" t="s">
        <v>289</v>
      </c>
    </row>
    <row r="303" spans="1:16" s="27" customFormat="1" x14ac:dyDescent="0.3">
      <c r="A303" s="186"/>
      <c r="B303" s="186"/>
      <c r="C303" s="186"/>
      <c r="D303" s="186"/>
      <c r="E303" s="186"/>
      <c r="F303" s="44"/>
      <c r="G303" s="201"/>
      <c r="H303" s="201"/>
      <c r="I303" s="29" t="s">
        <v>111</v>
      </c>
      <c r="J303" s="33">
        <v>0</v>
      </c>
      <c r="K303" s="33">
        <v>0</v>
      </c>
      <c r="L303" s="33">
        <v>0</v>
      </c>
      <c r="M303" s="33">
        <v>0</v>
      </c>
      <c r="N303" s="33">
        <v>0</v>
      </c>
      <c r="O303" s="186"/>
      <c r="P303" s="198"/>
    </row>
    <row r="304" spans="1:16" s="27" customFormat="1" x14ac:dyDescent="0.3">
      <c r="A304" s="186"/>
      <c r="B304" s="186"/>
      <c r="C304" s="186"/>
      <c r="D304" s="186"/>
      <c r="E304" s="186"/>
      <c r="F304" s="44"/>
      <c r="G304" s="201"/>
      <c r="H304" s="201"/>
      <c r="I304" s="29" t="s">
        <v>112</v>
      </c>
      <c r="J304" s="33">
        <v>0</v>
      </c>
      <c r="K304" s="33">
        <v>0</v>
      </c>
      <c r="L304" s="33">
        <v>0</v>
      </c>
      <c r="M304" s="33">
        <v>0</v>
      </c>
      <c r="N304" s="33">
        <v>0</v>
      </c>
      <c r="O304" s="186"/>
      <c r="P304" s="198"/>
    </row>
    <row r="305" spans="1:16" s="27" customFormat="1" x14ac:dyDescent="0.3">
      <c r="A305" s="186"/>
      <c r="B305" s="186"/>
      <c r="C305" s="186"/>
      <c r="D305" s="186"/>
      <c r="E305" s="186"/>
      <c r="F305" s="44"/>
      <c r="G305" s="201"/>
      <c r="H305" s="201"/>
      <c r="I305" s="29" t="s">
        <v>113</v>
      </c>
      <c r="J305" s="33">
        <v>0</v>
      </c>
      <c r="K305" s="33">
        <v>0</v>
      </c>
      <c r="L305" s="33">
        <v>0</v>
      </c>
      <c r="M305" s="33">
        <v>0</v>
      </c>
      <c r="N305" s="33">
        <v>0</v>
      </c>
      <c r="O305" s="186"/>
      <c r="P305" s="198"/>
    </row>
    <row r="306" spans="1:16" s="27" customFormat="1" ht="66" x14ac:dyDescent="0.3">
      <c r="A306" s="186"/>
      <c r="B306" s="186"/>
      <c r="C306" s="186"/>
      <c r="D306" s="186"/>
      <c r="E306" s="186"/>
      <c r="F306" s="35" t="s">
        <v>328</v>
      </c>
      <c r="G306" s="201"/>
      <c r="H306" s="201"/>
      <c r="I306" s="30" t="s">
        <v>114</v>
      </c>
      <c r="J306" s="33">
        <v>0</v>
      </c>
      <c r="K306" s="33">
        <v>0</v>
      </c>
      <c r="L306" s="33">
        <v>0</v>
      </c>
      <c r="M306" s="33">
        <v>0</v>
      </c>
      <c r="N306" s="33">
        <v>0</v>
      </c>
      <c r="O306" s="186"/>
      <c r="P306" s="198"/>
    </row>
    <row r="307" spans="1:16" s="27" customFormat="1" ht="49.5" x14ac:dyDescent="0.3">
      <c r="A307" s="186"/>
      <c r="B307" s="186"/>
      <c r="C307" s="186"/>
      <c r="D307" s="186"/>
      <c r="E307" s="186"/>
      <c r="F307" s="35" t="s">
        <v>329</v>
      </c>
      <c r="G307" s="201"/>
      <c r="H307" s="201"/>
      <c r="I307" s="5" t="s">
        <v>115</v>
      </c>
      <c r="J307" s="33">
        <v>0</v>
      </c>
      <c r="K307" s="33">
        <v>0</v>
      </c>
      <c r="L307" s="33">
        <v>0</v>
      </c>
      <c r="M307" s="33">
        <v>0</v>
      </c>
      <c r="N307" s="33">
        <v>0</v>
      </c>
      <c r="O307" s="186"/>
      <c r="P307" s="198"/>
    </row>
    <row r="308" spans="1:16" s="27" customFormat="1" x14ac:dyDescent="0.3">
      <c r="A308" s="186"/>
      <c r="B308" s="186"/>
      <c r="C308" s="186"/>
      <c r="D308" s="186"/>
      <c r="E308" s="186"/>
      <c r="F308" s="44"/>
      <c r="G308" s="201"/>
      <c r="H308" s="201"/>
      <c r="I308" s="5" t="s">
        <v>116</v>
      </c>
      <c r="J308" s="33">
        <v>0</v>
      </c>
      <c r="K308" s="33">
        <v>0</v>
      </c>
      <c r="L308" s="33">
        <v>0</v>
      </c>
      <c r="M308" s="33">
        <v>0</v>
      </c>
      <c r="N308" s="33">
        <v>0</v>
      </c>
      <c r="O308" s="186"/>
      <c r="P308" s="198"/>
    </row>
    <row r="309" spans="1:16" s="27" customFormat="1" x14ac:dyDescent="0.3">
      <c r="A309" s="187"/>
      <c r="B309" s="187"/>
      <c r="C309" s="187"/>
      <c r="D309" s="187"/>
      <c r="E309" s="187"/>
      <c r="F309" s="46"/>
      <c r="G309" s="202"/>
      <c r="H309" s="202"/>
      <c r="I309" s="29" t="s">
        <v>117</v>
      </c>
      <c r="J309" s="33">
        <v>0</v>
      </c>
      <c r="K309" s="33">
        <v>0</v>
      </c>
      <c r="L309" s="33">
        <v>0</v>
      </c>
      <c r="M309" s="33">
        <v>0</v>
      </c>
      <c r="N309" s="33">
        <v>0</v>
      </c>
      <c r="O309" s="187"/>
      <c r="P309" s="199"/>
    </row>
    <row r="310" spans="1:16" s="27" customFormat="1" x14ac:dyDescent="0.3">
      <c r="A310" s="185">
        <v>35</v>
      </c>
      <c r="B310" s="185" t="s">
        <v>173</v>
      </c>
      <c r="C310" s="185" t="s">
        <v>330</v>
      </c>
      <c r="D310" s="185" t="s">
        <v>132</v>
      </c>
      <c r="E310" s="185" t="s">
        <v>340</v>
      </c>
      <c r="F310" s="45" t="s">
        <v>43</v>
      </c>
      <c r="G310" s="200">
        <v>3000</v>
      </c>
      <c r="H310" s="200">
        <v>3000</v>
      </c>
      <c r="I310" s="28" t="s">
        <v>110</v>
      </c>
      <c r="J310" s="31">
        <f>J311+J312+J313+J314+J315+J317</f>
        <v>0</v>
      </c>
      <c r="K310" s="31">
        <f t="shared" ref="K310:N310" si="44">K311+K312+K313+K314+K315+K317</f>
        <v>0</v>
      </c>
      <c r="L310" s="31">
        <f t="shared" si="44"/>
        <v>0</v>
      </c>
      <c r="M310" s="31">
        <f t="shared" si="44"/>
        <v>0</v>
      </c>
      <c r="N310" s="31">
        <f t="shared" si="44"/>
        <v>0</v>
      </c>
      <c r="O310" s="185" t="s">
        <v>288</v>
      </c>
      <c r="P310" s="197" t="s">
        <v>289</v>
      </c>
    </row>
    <row r="311" spans="1:16" s="27" customFormat="1" x14ac:dyDescent="0.3">
      <c r="A311" s="186"/>
      <c r="B311" s="186"/>
      <c r="C311" s="186"/>
      <c r="D311" s="186"/>
      <c r="E311" s="186"/>
      <c r="F311" s="44"/>
      <c r="G311" s="201"/>
      <c r="H311" s="201"/>
      <c r="I311" s="29" t="s">
        <v>111</v>
      </c>
      <c r="J311" s="33">
        <v>0</v>
      </c>
      <c r="K311" s="33">
        <v>0</v>
      </c>
      <c r="L311" s="33">
        <v>0</v>
      </c>
      <c r="M311" s="33">
        <v>0</v>
      </c>
      <c r="N311" s="33">
        <v>0</v>
      </c>
      <c r="O311" s="186"/>
      <c r="P311" s="198"/>
    </row>
    <row r="312" spans="1:16" s="27" customFormat="1" x14ac:dyDescent="0.3">
      <c r="A312" s="186"/>
      <c r="B312" s="186"/>
      <c r="C312" s="186"/>
      <c r="D312" s="186"/>
      <c r="E312" s="186"/>
      <c r="F312" s="44"/>
      <c r="G312" s="201"/>
      <c r="H312" s="201"/>
      <c r="I312" s="29" t="s">
        <v>112</v>
      </c>
      <c r="J312" s="33">
        <v>0</v>
      </c>
      <c r="K312" s="33">
        <v>0</v>
      </c>
      <c r="L312" s="33">
        <v>0</v>
      </c>
      <c r="M312" s="33">
        <v>0</v>
      </c>
      <c r="N312" s="33">
        <v>0</v>
      </c>
      <c r="O312" s="186"/>
      <c r="P312" s="198"/>
    </row>
    <row r="313" spans="1:16" s="27" customFormat="1" x14ac:dyDescent="0.3">
      <c r="A313" s="186"/>
      <c r="B313" s="186"/>
      <c r="C313" s="186"/>
      <c r="D313" s="186"/>
      <c r="E313" s="186"/>
      <c r="F313" s="44"/>
      <c r="G313" s="201"/>
      <c r="H313" s="201"/>
      <c r="I313" s="29" t="s">
        <v>113</v>
      </c>
      <c r="J313" s="33">
        <v>0</v>
      </c>
      <c r="K313" s="33">
        <v>0</v>
      </c>
      <c r="L313" s="33">
        <v>0</v>
      </c>
      <c r="M313" s="33">
        <v>0</v>
      </c>
      <c r="N313" s="33">
        <v>0</v>
      </c>
      <c r="O313" s="186"/>
      <c r="P313" s="198"/>
    </row>
    <row r="314" spans="1:16" s="27" customFormat="1" ht="66" x14ac:dyDescent="0.3">
      <c r="A314" s="186"/>
      <c r="B314" s="186"/>
      <c r="C314" s="186"/>
      <c r="D314" s="186"/>
      <c r="E314" s="186"/>
      <c r="F314" s="35" t="s">
        <v>328</v>
      </c>
      <c r="G314" s="201"/>
      <c r="H314" s="201"/>
      <c r="I314" s="30" t="s">
        <v>114</v>
      </c>
      <c r="J314" s="33">
        <v>0</v>
      </c>
      <c r="K314" s="33">
        <v>0</v>
      </c>
      <c r="L314" s="33">
        <v>0</v>
      </c>
      <c r="M314" s="33">
        <v>0</v>
      </c>
      <c r="N314" s="33">
        <v>0</v>
      </c>
      <c r="O314" s="186"/>
      <c r="P314" s="198"/>
    </row>
    <row r="315" spans="1:16" s="27" customFormat="1" ht="33" x14ac:dyDescent="0.3">
      <c r="A315" s="186"/>
      <c r="B315" s="186"/>
      <c r="C315" s="186"/>
      <c r="D315" s="186"/>
      <c r="E315" s="186"/>
      <c r="F315" s="35"/>
      <c r="G315" s="201"/>
      <c r="H315" s="201"/>
      <c r="I315" s="5" t="s">
        <v>115</v>
      </c>
      <c r="J315" s="33">
        <v>0</v>
      </c>
      <c r="K315" s="33">
        <v>0</v>
      </c>
      <c r="L315" s="33">
        <v>0</v>
      </c>
      <c r="M315" s="33">
        <v>0</v>
      </c>
      <c r="N315" s="33">
        <v>0</v>
      </c>
      <c r="O315" s="186"/>
      <c r="P315" s="198"/>
    </row>
    <row r="316" spans="1:16" s="27" customFormat="1" x14ac:dyDescent="0.3">
      <c r="A316" s="186"/>
      <c r="B316" s="186"/>
      <c r="C316" s="186"/>
      <c r="D316" s="186"/>
      <c r="E316" s="186"/>
      <c r="F316" s="44"/>
      <c r="G316" s="201"/>
      <c r="H316" s="201"/>
      <c r="I316" s="5" t="s">
        <v>116</v>
      </c>
      <c r="J316" s="33">
        <v>0</v>
      </c>
      <c r="K316" s="33">
        <v>0</v>
      </c>
      <c r="L316" s="33">
        <v>0</v>
      </c>
      <c r="M316" s="33">
        <v>0</v>
      </c>
      <c r="N316" s="33">
        <v>0</v>
      </c>
      <c r="O316" s="186"/>
      <c r="P316" s="198"/>
    </row>
    <row r="317" spans="1:16" s="27" customFormat="1" x14ac:dyDescent="0.3">
      <c r="A317" s="187"/>
      <c r="B317" s="187"/>
      <c r="C317" s="187"/>
      <c r="D317" s="187"/>
      <c r="E317" s="187"/>
      <c r="F317" s="46"/>
      <c r="G317" s="202"/>
      <c r="H317" s="202"/>
      <c r="I317" s="29" t="s">
        <v>117</v>
      </c>
      <c r="J317" s="33">
        <v>0</v>
      </c>
      <c r="K317" s="33">
        <v>0</v>
      </c>
      <c r="L317" s="33">
        <v>0</v>
      </c>
      <c r="M317" s="33">
        <v>0</v>
      </c>
      <c r="N317" s="33">
        <v>0</v>
      </c>
      <c r="O317" s="187"/>
      <c r="P317" s="199"/>
    </row>
    <row r="319" spans="1:16" x14ac:dyDescent="0.3">
      <c r="A319" s="156" t="s">
        <v>266</v>
      </c>
      <c r="B319" s="156"/>
      <c r="C319" s="156"/>
      <c r="D319" s="156"/>
      <c r="E319" s="156"/>
      <c r="F319" s="156"/>
      <c r="G319" s="156"/>
      <c r="H319" s="156"/>
      <c r="I319" s="156"/>
      <c r="J319" s="156"/>
      <c r="K319" s="156"/>
      <c r="L319" s="156"/>
      <c r="M319" s="156"/>
      <c r="N319" s="156"/>
      <c r="O319" s="156"/>
      <c r="P319" s="156"/>
    </row>
  </sheetData>
  <mergeCells count="345">
    <mergeCell ref="O101:O108"/>
    <mergeCell ref="P101:P108"/>
    <mergeCell ref="A101:A108"/>
    <mergeCell ref="B101:B108"/>
    <mergeCell ref="C101:C108"/>
    <mergeCell ref="D101:D108"/>
    <mergeCell ref="E101:E108"/>
    <mergeCell ref="G101:G108"/>
    <mergeCell ref="H101:H108"/>
    <mergeCell ref="A134:A141"/>
    <mergeCell ref="B134:B141"/>
    <mergeCell ref="C134:C141"/>
    <mergeCell ref="D134:D141"/>
    <mergeCell ref="E134:E141"/>
    <mergeCell ref="G134:G141"/>
    <mergeCell ref="H134:H141"/>
    <mergeCell ref="O134:O141"/>
    <mergeCell ref="P134:P141"/>
    <mergeCell ref="C150:C157"/>
    <mergeCell ref="D150:D157"/>
    <mergeCell ref="E150:E157"/>
    <mergeCell ref="G150:G157"/>
    <mergeCell ref="H150:H157"/>
    <mergeCell ref="O150:O157"/>
    <mergeCell ref="P150:P157"/>
    <mergeCell ref="A142:A149"/>
    <mergeCell ref="B142:B149"/>
    <mergeCell ref="C142:C149"/>
    <mergeCell ref="D142:D149"/>
    <mergeCell ref="E142:E149"/>
    <mergeCell ref="G142:G149"/>
    <mergeCell ref="H142:H149"/>
    <mergeCell ref="O142:O149"/>
    <mergeCell ref="P142:P149"/>
    <mergeCell ref="A117:A124"/>
    <mergeCell ref="B117:B124"/>
    <mergeCell ref="C117:C124"/>
    <mergeCell ref="D117:D124"/>
    <mergeCell ref="E117:E124"/>
    <mergeCell ref="G117:G124"/>
    <mergeCell ref="H117:H124"/>
    <mergeCell ref="O117:O124"/>
    <mergeCell ref="P117:P124"/>
    <mergeCell ref="A310:A317"/>
    <mergeCell ref="B310:B317"/>
    <mergeCell ref="C310:C317"/>
    <mergeCell ref="D310:D317"/>
    <mergeCell ref="E310:E317"/>
    <mergeCell ref="G310:G317"/>
    <mergeCell ref="H310:H317"/>
    <mergeCell ref="O310:O317"/>
    <mergeCell ref="P310:P317"/>
    <mergeCell ref="A302:A309"/>
    <mergeCell ref="B302:B309"/>
    <mergeCell ref="C302:C309"/>
    <mergeCell ref="D302:D309"/>
    <mergeCell ref="E302:E309"/>
    <mergeCell ref="G302:G309"/>
    <mergeCell ref="H302:H309"/>
    <mergeCell ref="O302:O309"/>
    <mergeCell ref="P302:P309"/>
    <mergeCell ref="P93:P100"/>
    <mergeCell ref="O93:O100"/>
    <mergeCell ref="P254:P261"/>
    <mergeCell ref="O254:O261"/>
    <mergeCell ref="P238:P245"/>
    <mergeCell ref="O238:O245"/>
    <mergeCell ref="P230:P237"/>
    <mergeCell ref="O230:O237"/>
    <mergeCell ref="P85:P92"/>
    <mergeCell ref="O85:O92"/>
    <mergeCell ref="P246:P253"/>
    <mergeCell ref="O246:O253"/>
    <mergeCell ref="P182:P189"/>
    <mergeCell ref="O182:O189"/>
    <mergeCell ref="P174:P181"/>
    <mergeCell ref="O174:O181"/>
    <mergeCell ref="P198:P205"/>
    <mergeCell ref="O198:O205"/>
    <mergeCell ref="P190:P197"/>
    <mergeCell ref="O190:O197"/>
    <mergeCell ref="P222:P229"/>
    <mergeCell ref="O222:O229"/>
    <mergeCell ref="P214:P221"/>
    <mergeCell ref="O214:O221"/>
    <mergeCell ref="P206:P213"/>
    <mergeCell ref="O206:O213"/>
    <mergeCell ref="A319:P319"/>
    <mergeCell ref="O29:O36"/>
    <mergeCell ref="P29:P36"/>
    <mergeCell ref="O37:O44"/>
    <mergeCell ref="P37:P44"/>
    <mergeCell ref="O45:O52"/>
    <mergeCell ref="P45:P52"/>
    <mergeCell ref="O53:O60"/>
    <mergeCell ref="P53:P60"/>
    <mergeCell ref="O61:O68"/>
    <mergeCell ref="P61:P68"/>
    <mergeCell ref="O69:O76"/>
    <mergeCell ref="P69:P76"/>
    <mergeCell ref="H254:H261"/>
    <mergeCell ref="A254:A261"/>
    <mergeCell ref="B254:B261"/>
    <mergeCell ref="C254:C261"/>
    <mergeCell ref="D254:D261"/>
    <mergeCell ref="E254:E261"/>
    <mergeCell ref="G254:G261"/>
    <mergeCell ref="A93:A100"/>
    <mergeCell ref="B93:B100"/>
    <mergeCell ref="C93:C100"/>
    <mergeCell ref="D93:D100"/>
    <mergeCell ref="E93:E100"/>
    <mergeCell ref="G93:G100"/>
    <mergeCell ref="H93:H100"/>
    <mergeCell ref="A85:A92"/>
    <mergeCell ref="B85:B92"/>
    <mergeCell ref="C85:C92"/>
    <mergeCell ref="D85:D92"/>
    <mergeCell ref="E85:E92"/>
    <mergeCell ref="G85:G92"/>
    <mergeCell ref="H85:H92"/>
    <mergeCell ref="H238:H245"/>
    <mergeCell ref="A246:A253"/>
    <mergeCell ref="B246:B253"/>
    <mergeCell ref="C246:C253"/>
    <mergeCell ref="D246:D253"/>
    <mergeCell ref="E246:E253"/>
    <mergeCell ref="G246:G253"/>
    <mergeCell ref="H246:H253"/>
    <mergeCell ref="A238:A245"/>
    <mergeCell ref="B238:B245"/>
    <mergeCell ref="C238:C245"/>
    <mergeCell ref="D238:D245"/>
    <mergeCell ref="E238:E245"/>
    <mergeCell ref="G238:G245"/>
    <mergeCell ref="H222:H229"/>
    <mergeCell ref="A230:A237"/>
    <mergeCell ref="B230:B237"/>
    <mergeCell ref="C230:C237"/>
    <mergeCell ref="D230:D237"/>
    <mergeCell ref="E230:E237"/>
    <mergeCell ref="G230:G237"/>
    <mergeCell ref="H230:H237"/>
    <mergeCell ref="F234:F235"/>
    <mergeCell ref="A222:A229"/>
    <mergeCell ref="B222:B229"/>
    <mergeCell ref="C222:C229"/>
    <mergeCell ref="D222:D229"/>
    <mergeCell ref="E222:E229"/>
    <mergeCell ref="G222:G229"/>
    <mergeCell ref="H206:H213"/>
    <mergeCell ref="A214:A221"/>
    <mergeCell ref="B214:B221"/>
    <mergeCell ref="C214:C221"/>
    <mergeCell ref="D214:D221"/>
    <mergeCell ref="E214:E221"/>
    <mergeCell ref="F214:F221"/>
    <mergeCell ref="G214:G221"/>
    <mergeCell ref="H214:H221"/>
    <mergeCell ref="A206:A213"/>
    <mergeCell ref="B206:B213"/>
    <mergeCell ref="C206:C213"/>
    <mergeCell ref="D206:D213"/>
    <mergeCell ref="E206:E213"/>
    <mergeCell ref="G206:G213"/>
    <mergeCell ref="G190:G197"/>
    <mergeCell ref="H190:H197"/>
    <mergeCell ref="A198:A205"/>
    <mergeCell ref="B198:B205"/>
    <mergeCell ref="C198:C205"/>
    <mergeCell ref="D198:D205"/>
    <mergeCell ref="E198:E205"/>
    <mergeCell ref="F198:F205"/>
    <mergeCell ref="G198:G205"/>
    <mergeCell ref="H198:H205"/>
    <mergeCell ref="A190:A197"/>
    <mergeCell ref="B190:B197"/>
    <mergeCell ref="C190:C197"/>
    <mergeCell ref="D190:D197"/>
    <mergeCell ref="E190:E197"/>
    <mergeCell ref="F190:F197"/>
    <mergeCell ref="H174:H181"/>
    <mergeCell ref="A182:A189"/>
    <mergeCell ref="B182:B189"/>
    <mergeCell ref="C182:C189"/>
    <mergeCell ref="D182:D189"/>
    <mergeCell ref="E182:E189"/>
    <mergeCell ref="G182:G189"/>
    <mergeCell ref="H182:H189"/>
    <mergeCell ref="A174:A181"/>
    <mergeCell ref="B174:B181"/>
    <mergeCell ref="C174:C181"/>
    <mergeCell ref="D174:D181"/>
    <mergeCell ref="E174:E181"/>
    <mergeCell ref="G174:G181"/>
    <mergeCell ref="A125:P125"/>
    <mergeCell ref="A166:A173"/>
    <mergeCell ref="B166:B173"/>
    <mergeCell ref="C166:C173"/>
    <mergeCell ref="D166:D173"/>
    <mergeCell ref="E166:E173"/>
    <mergeCell ref="G166:G173"/>
    <mergeCell ref="H166:H173"/>
    <mergeCell ref="A126:H133"/>
    <mergeCell ref="O126:O133"/>
    <mergeCell ref="P126:P133"/>
    <mergeCell ref="O166:O173"/>
    <mergeCell ref="P166:P173"/>
    <mergeCell ref="A158:A165"/>
    <mergeCell ref="B158:B165"/>
    <mergeCell ref="C158:C165"/>
    <mergeCell ref="D158:D165"/>
    <mergeCell ref="E158:E165"/>
    <mergeCell ref="G158:G165"/>
    <mergeCell ref="H158:H165"/>
    <mergeCell ref="O158:O165"/>
    <mergeCell ref="P158:P165"/>
    <mergeCell ref="A150:A157"/>
    <mergeCell ref="B150:B157"/>
    <mergeCell ref="H61:H68"/>
    <mergeCell ref="A69:A76"/>
    <mergeCell ref="B69:B76"/>
    <mergeCell ref="C69:C76"/>
    <mergeCell ref="D69:D76"/>
    <mergeCell ref="E69:E76"/>
    <mergeCell ref="F69:F76"/>
    <mergeCell ref="G69:G76"/>
    <mergeCell ref="H69:H76"/>
    <mergeCell ref="A61:A68"/>
    <mergeCell ref="B61:B68"/>
    <mergeCell ref="C61:C68"/>
    <mergeCell ref="D61:D68"/>
    <mergeCell ref="E61:E68"/>
    <mergeCell ref="G61:G68"/>
    <mergeCell ref="H45:H52"/>
    <mergeCell ref="A53:A60"/>
    <mergeCell ref="B53:B60"/>
    <mergeCell ref="C53:C60"/>
    <mergeCell ref="D53:D60"/>
    <mergeCell ref="E53:E60"/>
    <mergeCell ref="G53:G60"/>
    <mergeCell ref="H53:H60"/>
    <mergeCell ref="A45:A52"/>
    <mergeCell ref="B45:B52"/>
    <mergeCell ref="C45:C52"/>
    <mergeCell ref="D45:D52"/>
    <mergeCell ref="E45:E52"/>
    <mergeCell ref="G45:G52"/>
    <mergeCell ref="H5:H10"/>
    <mergeCell ref="I5:I10"/>
    <mergeCell ref="J5:N9"/>
    <mergeCell ref="P5:P10"/>
    <mergeCell ref="O6:O10"/>
    <mergeCell ref="H29:H36"/>
    <mergeCell ref="A37:A44"/>
    <mergeCell ref="B37:B44"/>
    <mergeCell ref="C37:C44"/>
    <mergeCell ref="D37:D44"/>
    <mergeCell ref="E37:E44"/>
    <mergeCell ref="G37:G44"/>
    <mergeCell ref="H37:H44"/>
    <mergeCell ref="A29:A36"/>
    <mergeCell ref="B29:B36"/>
    <mergeCell ref="C29:C36"/>
    <mergeCell ref="D29:D36"/>
    <mergeCell ref="E29:E36"/>
    <mergeCell ref="G29:G36"/>
    <mergeCell ref="A3:P3"/>
    <mergeCell ref="A5:A10"/>
    <mergeCell ref="B5:B10"/>
    <mergeCell ref="C5:C10"/>
    <mergeCell ref="D5:D10"/>
    <mergeCell ref="E5:E10"/>
    <mergeCell ref="F5:F10"/>
    <mergeCell ref="A77:A84"/>
    <mergeCell ref="B77:B84"/>
    <mergeCell ref="C77:C84"/>
    <mergeCell ref="D77:D84"/>
    <mergeCell ref="E77:E84"/>
    <mergeCell ref="G77:G84"/>
    <mergeCell ref="H77:H84"/>
    <mergeCell ref="O77:O84"/>
    <mergeCell ref="P77:P84"/>
    <mergeCell ref="A12:H19"/>
    <mergeCell ref="A20:P20"/>
    <mergeCell ref="A21:H28"/>
    <mergeCell ref="O12:O19"/>
    <mergeCell ref="P12:P19"/>
    <mergeCell ref="O21:O28"/>
    <mergeCell ref="P21:P28"/>
    <mergeCell ref="G5:G10"/>
    <mergeCell ref="A109:A116"/>
    <mergeCell ref="B109:B116"/>
    <mergeCell ref="C109:C116"/>
    <mergeCell ref="D109:D116"/>
    <mergeCell ref="E109:E116"/>
    <mergeCell ref="G109:G116"/>
    <mergeCell ref="H109:H116"/>
    <mergeCell ref="O109:O116"/>
    <mergeCell ref="P109:P116"/>
    <mergeCell ref="A262:A269"/>
    <mergeCell ref="B262:B269"/>
    <mergeCell ref="C262:C269"/>
    <mergeCell ref="D262:D269"/>
    <mergeCell ref="E262:E269"/>
    <mergeCell ref="G262:G269"/>
    <mergeCell ref="H262:H269"/>
    <mergeCell ref="O262:O269"/>
    <mergeCell ref="P262:P269"/>
    <mergeCell ref="A270:A277"/>
    <mergeCell ref="B270:B277"/>
    <mergeCell ref="C270:C277"/>
    <mergeCell ref="D270:D277"/>
    <mergeCell ref="E270:E277"/>
    <mergeCell ref="G270:G277"/>
    <mergeCell ref="H270:H277"/>
    <mergeCell ref="O270:O277"/>
    <mergeCell ref="P270:P277"/>
    <mergeCell ref="A278:A285"/>
    <mergeCell ref="B278:B285"/>
    <mergeCell ref="C278:C285"/>
    <mergeCell ref="D278:D285"/>
    <mergeCell ref="E278:E285"/>
    <mergeCell ref="G278:G285"/>
    <mergeCell ref="H278:H285"/>
    <mergeCell ref="O278:O285"/>
    <mergeCell ref="P278:P285"/>
    <mergeCell ref="A286:A293"/>
    <mergeCell ref="B286:B293"/>
    <mergeCell ref="C286:C293"/>
    <mergeCell ref="D286:D293"/>
    <mergeCell ref="E286:E293"/>
    <mergeCell ref="G286:G293"/>
    <mergeCell ref="H286:H293"/>
    <mergeCell ref="O286:O293"/>
    <mergeCell ref="P286:P293"/>
    <mergeCell ref="A294:A301"/>
    <mergeCell ref="B294:B301"/>
    <mergeCell ref="C294:C301"/>
    <mergeCell ref="D294:D301"/>
    <mergeCell ref="E294:E301"/>
    <mergeCell ref="G294:G301"/>
    <mergeCell ref="H294:H301"/>
    <mergeCell ref="O294:O301"/>
    <mergeCell ref="P294:P301"/>
  </mergeCells>
  <hyperlinks>
    <hyperlink ref="G7" r:id="rId1" display="https://nefteyuganskij-r86.gosweb.gosuslugi.ru/ofitsialno/dokumenty/dokumenty-all-2494_13716.html " xr:uid="{00000000-0004-0000-0500-000000000000}"/>
  </hyperlinks>
  <pageMargins left="0.7" right="0.7" top="0.75" bottom="0.75" header="0.3" footer="0.3"/>
  <pageSetup paperSize="9" scale="45" fitToHeight="0" orientation="landscape" r:id="rId2"/>
  <rowBreaks count="7" manualBreakCount="7">
    <brk id="36" max="15" man="1"/>
    <brk id="76" max="15" man="1"/>
    <brk id="116" max="15" man="1"/>
    <brk id="157" max="15" man="1"/>
    <brk id="197" max="15" man="1"/>
    <brk id="245" max="15" man="1"/>
    <brk id="28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2. Показатели МП</vt:lpstr>
      <vt:lpstr>3. План достижения показателя</vt:lpstr>
      <vt:lpstr>4. Структура МП</vt:lpstr>
      <vt:lpstr>5. Финансовое обеспечение</vt:lpstr>
      <vt:lpstr>6. Реестр документов</vt:lpstr>
      <vt:lpstr>7. Перечень объектов</vt:lpstr>
      <vt:lpstr>'2. Показатели МП'!Область_печати</vt:lpstr>
      <vt:lpstr>'3. План достижения показателя'!Область_печати</vt:lpstr>
      <vt:lpstr>'4. Структура МП'!Область_печати</vt:lpstr>
      <vt:lpstr>'5. Финансовое обеспечение'!Область_печати</vt:lpstr>
      <vt:lpstr>'6. Реестр документов'!Область_печати</vt:lpstr>
      <vt:lpstr>'7. Перечень объектов'!Область_печати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2025-06-17T10:44:53Z</dcterms:modified>
</cp:coreProperties>
</file>