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5300" yWindow="570" windowWidth="13290" windowHeight="11265"/>
  </bookViews>
  <sheets>
    <sheet name="1 полугодие 2021" sheetId="7" r:id="rId1"/>
  </sheets>
  <calcPr calcId="144525"/>
</workbook>
</file>

<file path=xl/calcChain.xml><?xml version="1.0" encoding="utf-8"?>
<calcChain xmlns="http://schemas.openxmlformats.org/spreadsheetml/2006/main">
  <c r="H25" i="7" l="1"/>
  <c r="G25" i="7"/>
  <c r="I11" i="7" l="1"/>
  <c r="D27" i="7" l="1"/>
  <c r="D26" i="7" s="1"/>
  <c r="C31" i="7"/>
  <c r="I33" i="7" l="1"/>
  <c r="H33" i="7"/>
  <c r="D19" i="7"/>
  <c r="D13" i="7"/>
  <c r="D8" i="7"/>
  <c r="F27" i="7"/>
  <c r="F26" i="7" s="1"/>
  <c r="E27" i="7"/>
  <c r="E26" i="7" s="1"/>
  <c r="C27" i="7"/>
  <c r="C26" i="7" s="1"/>
  <c r="I15" i="7"/>
  <c r="H15" i="7"/>
  <c r="G15" i="7"/>
  <c r="F13" i="7"/>
  <c r="E13" i="7"/>
  <c r="C13" i="7"/>
  <c r="G6" i="7"/>
  <c r="H6" i="7"/>
  <c r="I6" i="7"/>
  <c r="D5" i="7" l="1"/>
  <c r="D4" i="7" s="1"/>
  <c r="E19" i="7"/>
  <c r="E8" i="7"/>
  <c r="E5" i="7" s="1"/>
  <c r="I32" i="7"/>
  <c r="I31" i="7"/>
  <c r="I30" i="7"/>
  <c r="I29" i="7"/>
  <c r="I28" i="7"/>
  <c r="I25" i="7"/>
  <c r="I24" i="7"/>
  <c r="I23" i="7"/>
  <c r="I22" i="7"/>
  <c r="I21" i="7"/>
  <c r="I20" i="7"/>
  <c r="I17" i="7"/>
  <c r="I16" i="7"/>
  <c r="I14" i="7"/>
  <c r="I12" i="7"/>
  <c r="I10" i="7"/>
  <c r="I9" i="7"/>
  <c r="I7" i="7"/>
  <c r="E4" i="7" l="1"/>
  <c r="E37" i="7"/>
  <c r="I27" i="7" l="1"/>
  <c r="H32" i="7" l="1"/>
  <c r="H31" i="7"/>
  <c r="H30" i="7"/>
  <c r="H29" i="7"/>
  <c r="H28" i="7"/>
  <c r="H24" i="7"/>
  <c r="H23" i="7"/>
  <c r="H22" i="7"/>
  <c r="H21" i="7"/>
  <c r="H20" i="7"/>
  <c r="H17" i="7"/>
  <c r="H16" i="7"/>
  <c r="H14" i="7"/>
  <c r="H12" i="7"/>
  <c r="H11" i="7"/>
  <c r="H10" i="7"/>
  <c r="H9" i="7"/>
  <c r="H7" i="7"/>
  <c r="G32" i="7"/>
  <c r="G31" i="7"/>
  <c r="G30" i="7"/>
  <c r="G29" i="7"/>
  <c r="G28" i="7"/>
  <c r="G24" i="7"/>
  <c r="G23" i="7"/>
  <c r="G21" i="7"/>
  <c r="G20" i="7"/>
  <c r="G17" i="7"/>
  <c r="G16" i="7"/>
  <c r="G14" i="7"/>
  <c r="G12" i="7"/>
  <c r="G11" i="7"/>
  <c r="G10" i="7"/>
  <c r="G9" i="7"/>
  <c r="G7" i="7"/>
  <c r="G22" i="7"/>
  <c r="C8" i="7"/>
  <c r="C5" i="7" s="1"/>
  <c r="G13" i="7" l="1"/>
  <c r="I13" i="7"/>
  <c r="H13" i="7"/>
  <c r="I26" i="7"/>
  <c r="F19" i="7"/>
  <c r="I19" i="7" s="1"/>
  <c r="C19" i="7"/>
  <c r="C4" i="7" s="1"/>
  <c r="H19" i="7" l="1"/>
  <c r="G19" i="7"/>
  <c r="H26" i="7"/>
  <c r="H27" i="7"/>
  <c r="G27" i="7"/>
  <c r="F8" i="7"/>
  <c r="I8" i="7" s="1"/>
  <c r="G8" i="7" l="1"/>
  <c r="H8" i="7"/>
  <c r="G26" i="7"/>
  <c r="C37" i="7"/>
  <c r="D37" i="7"/>
  <c r="F5" i="7"/>
  <c r="I5" i="7" l="1"/>
  <c r="F4" i="7"/>
  <c r="F37" i="7"/>
  <c r="G5" i="7"/>
  <c r="H5" i="7"/>
  <c r="H4" i="7" l="1"/>
  <c r="G4" i="7"/>
  <c r="I4" i="7"/>
  <c r="G37" i="7"/>
  <c r="I37" i="7"/>
  <c r="H37" i="7"/>
</calcChain>
</file>

<file path=xl/sharedStrings.xml><?xml version="1.0" encoding="utf-8"?>
<sst xmlns="http://schemas.openxmlformats.org/spreadsheetml/2006/main" count="134" uniqueCount="102">
  <si>
    <t>Код дохода по классификации РФ</t>
  </si>
  <si>
    <t>Вид дохода</t>
  </si>
  <si>
    <t>Процент выполнения первоначального плана</t>
  </si>
  <si>
    <t>Налог на доходы  физических лиц</t>
  </si>
  <si>
    <t>000 1 01 02000 00 0000 110</t>
  </si>
  <si>
    <t>Акцизы по подакцизным товарам (продукции), производимым на территории Российской Федерации</t>
  </si>
  <si>
    <t>000 1 03 02000 00 0000 110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</si>
  <si>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</si>
  <si>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</si>
  <si>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</si>
  <si>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000 1 05 00000 00 0000 000</t>
  </si>
  <si>
    <t>000 1 05 01000 00 0000 110</t>
  </si>
  <si>
    <t>000 1 05 02000 00 0000 110</t>
  </si>
  <si>
    <t>000 1 05 03000 00 0000 110</t>
  </si>
  <si>
    <t>000 1 05 04000 00 0000 110</t>
  </si>
  <si>
    <t>Налог на имущество физических лиц</t>
  </si>
  <si>
    <t>Земельный налог</t>
  </si>
  <si>
    <t>000 1 06 00000 00 0000 000</t>
  </si>
  <si>
    <t xml:space="preserve">000 1 06 06000 00 0000 110 </t>
  </si>
  <si>
    <t>000 1 08 00000 00 0000 000</t>
  </si>
  <si>
    <t>000 1 09 00000 00 0000 000</t>
  </si>
  <si>
    <t>000 1 11 00000 00 0000 000</t>
  </si>
  <si>
    <t>Плата за негативное воздействие на окружающую среду</t>
  </si>
  <si>
    <t>000 1 12 01000 00 0000 120</t>
  </si>
  <si>
    <t>000 1 16 00000 00 0000 000</t>
  </si>
  <si>
    <t>000 1 13 00000 00 0000 000</t>
  </si>
  <si>
    <t>000 1 14 00000 00 0000 000</t>
  </si>
  <si>
    <t>000 1 17 00000 00 0000 000</t>
  </si>
  <si>
    <t>Прочие безвозмездные поступления в бюджеты муниципальных районов</t>
  </si>
  <si>
    <t>ВСЕГО ДОХОДОВ</t>
  </si>
  <si>
    <t>Налоги на совокупный доход, в том числе</t>
  </si>
  <si>
    <t>Налоги на имущество</t>
  </si>
  <si>
    <t>Доходы от использования имущества, находящегося в государственной и муниципальной собственности</t>
  </si>
  <si>
    <t>Штрафы, санкции, возмещение ущерба</t>
  </si>
  <si>
    <t xml:space="preserve"> НАЛОГОВЫЕ ДОХОДЫ:</t>
  </si>
  <si>
    <t>НЕНАЛОГОВЫЕ ДОХОДЫ</t>
  </si>
  <si>
    <t>БЕЗВОЗМЕЗДНЫЕ ПОСТУПЛЕНИЯ</t>
  </si>
  <si>
    <t>Налог, взимаемый в связи с применением патентной системы налогооблажения</t>
  </si>
  <si>
    <t>Государственная пошлина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</si>
  <si>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</si>
  <si>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</si>
  <si>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</si>
  <si>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Задолженность и перерасчеты по отмененным налогам, сборам и иным обязательным платежам</t>
  </si>
  <si>
    <t>Процент выполнения уточненного плана</t>
  </si>
  <si>
    <t>Фактическое поступление доходов от уплаты акцизов на нефтепродукты, администрируемых Федеральным казначейством.</t>
  </si>
  <si>
    <t>Поступления по результатм деятельности предприятий, применяющих упрощенную систему налогообложения, объектом налогооблажения которых являются доходы</t>
  </si>
  <si>
    <t>Поступления по результатм деятельности предприятий, использующих в качестве системы налогообложения единый сельскохозяйственный налог</t>
  </si>
  <si>
    <t>Поступление субсидий согласно принятым уведомлениям от департамента финансов ХМАО-Югры в соответствии с Законом о бюджете автономного округа.</t>
  </si>
  <si>
    <t xml:space="preserve">Поступление в соответствии с заключенными соглашениями о передаче полномочий из бюджетов поселений в муниципальный район </t>
  </si>
  <si>
    <t>Фактическое поступление в соответствии с заключенными договорами пожертвования.</t>
  </si>
  <si>
    <t>Поступление субвенций  согласно принятым уведомлениям от департамента финансов ХМАО-Югры в соответствии с Законом о бюджете автономного округа.</t>
  </si>
  <si>
    <t>Поступление иных межбюджетных трансфертов  согласно принятым уведомлениям от департамента финансов ХМАО-Югры в соответствии с Законом о бюджете автономного округа.</t>
  </si>
  <si>
    <t>Произведен возврат остатков субсидий и субвенций прошлых лет</t>
  </si>
  <si>
    <t>Поступление государственной пошлины по делам, рассматриваемым в судах общей юрисдикции. Данный вид дохода носит заявительный характер.</t>
  </si>
  <si>
    <t>Фактическое поступление от налогоплательщиков по срокам уплаты</t>
  </si>
  <si>
    <t>Прочие безвозмездные поступления от негосударственных организаций в бюджеты муниципальных районов</t>
  </si>
  <si>
    <t>000 2 04 05099 05 0000 150</t>
  </si>
  <si>
    <t xml:space="preserve">Поступления по результатам деятельности предприятий. </t>
  </si>
  <si>
    <t>Поступления от налогоплательщиков, применяющих патентную систему налогообложения.</t>
  </si>
  <si>
    <t>000  2  02  00000  00  0000  000</t>
  </si>
  <si>
    <t>БЕЗВОЗМЕЗДНЫЕ ПОСТУПЛЕНИЯ ОТ ДРУГИХ БЮДЖЕТОВ БЮДЖЕТНОЙ СИСТЕМЫ РОССИЙСКОЙ ФЕДЕРАЦИИ, В ТОМ ЧИСЛЕ:</t>
  </si>
  <si>
    <t>Дотации бюджетам бюджетной системы Российской Федерации</t>
  </si>
  <si>
    <t>000  2 02 10000 00 0000 150</t>
  </si>
  <si>
    <t>Субсидии бюджетам бюджетной системы Российской Федерации (межбюджетные субсидии)</t>
  </si>
  <si>
    <t>000 2 02 20000 00 0000 150</t>
  </si>
  <si>
    <t>Субвенции бюджетам бюджетной системы Российской Федерации</t>
  </si>
  <si>
    <t>000 2 02 30000 00 0000 150</t>
  </si>
  <si>
    <t>000 2 02 40000 00 0000 150</t>
  </si>
  <si>
    <t>Справочно:
000 2 02 40014 05 0000 150</t>
  </si>
  <si>
    <t>000  2 07 05000 05 0000 150</t>
  </si>
  <si>
    <t>000 2 19 00000 05 0000 150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</si>
  <si>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</si>
  <si>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000 2 18 00000 05 0000 150
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</si>
  <si>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</si>
  <si>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Транспортный налог</t>
  </si>
  <si>
    <t>000 1 06 04000 00 0000 110</t>
  </si>
  <si>
    <t>000 1 06 01000 00 0000 110</t>
  </si>
  <si>
    <t>НАЛОГОВЫЕ И НЕНАЛОГОВЫЕ ДОХОДЫ</t>
  </si>
  <si>
    <t>Иные межбюджетные трансферты:</t>
  </si>
  <si>
    <t>-</t>
  </si>
  <si>
    <t>Поступления по результатам деятельности предприятий.</t>
  </si>
  <si>
    <t>Поступления по результатм деятельности предприятий, применяющих упрощенную систему налогообложения, объектом налогооблажения которых являются доходы.</t>
  </si>
  <si>
    <t xml:space="preserve">Поступления по результатм деятельности предприятий, использующих в качестве системы налогообложения единый сельскохозяйственный налог. </t>
  </si>
  <si>
    <t>Доходы от возврата остатков субсидий, субвенций и иных межбюджетных трансфертов, имеющих целевое назначение, прошлых лет</t>
  </si>
  <si>
    <t>Причины отклонения от первоначального плана на год</t>
  </si>
  <si>
    <t>Причины отклонения от уточннного плана на год</t>
  </si>
  <si>
    <t>Первоначальный план на 2021 год 
(тыс. руб.)</t>
  </si>
  <si>
    <t>Уточненный план на 2021 год
 (тыс. руб.)</t>
  </si>
  <si>
    <t>В связи с увеличением поступлений платы за выбросы загрязняющих веществ в атмосферный воздух стационарными объектами, а также увеличение поступлений платы за сбросы загрязняющих веществ в водные объекты.</t>
  </si>
  <si>
    <t>В связи с поступлением дебиторской задолженности прошлых лет.</t>
  </si>
  <si>
    <t xml:space="preserve">Поступление в связи с отсрочкой платежа в 2020 году  в соответствии с Постановлением Правительства РФ от 02 апреля 2020 № 409. </t>
  </si>
  <si>
    <t>Фактическое поступление прочих неналоговых доходов</t>
  </si>
  <si>
    <t>Сведения об исполнении бюджета Нефтеюганского района за 1 полугодие 2021 года по доходам в разрезе видов доходов
 в сравнении с запланированными значениями</t>
  </si>
  <si>
    <t>Уточненный план на 01.07.2021
 (тыс. руб.)</t>
  </si>
  <si>
    <t>Исполнено на 01.07.2021 (тыс. руб.)</t>
  </si>
  <si>
    <t>Процент выполнения уточненного плана на 01.07.2021</t>
  </si>
  <si>
    <t>Поступление авансовых платежей от налогоплательщиков.Срок уплаты до 1 декабря 2021 г.</t>
  </si>
  <si>
    <t xml:space="preserve">Поступление авансовых платежей за  муниципальное имущество предоставленное в аренду.  </t>
  </si>
  <si>
    <t>Фактическое поступление. Срок уплаты до 1 декабря 2021 г.</t>
  </si>
  <si>
    <r>
      <rPr>
        <i/>
        <u/>
        <sz val="10"/>
        <rFont val="Times New Roman"/>
        <family val="1"/>
        <charset val="204"/>
      </rPr>
      <t>В том числе:</t>
    </r>
    <r>
      <rPr>
        <i/>
        <sz val="10"/>
        <rFont val="Times New Roman"/>
        <family val="1"/>
        <charset val="204"/>
      </rPr>
      <t xml:space="preserve">
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  </r>
  </si>
  <si>
    <t>В связи с поступлением сумм по искам о возмещении вреда, причиненного окружающей среде. Данный вид поступлений имеет разовый и непостоянный характер</t>
  </si>
  <si>
    <t>Снижение в связи с досрочным погашением платежей по договорам мены квартир в 2020 году,  а также в связи с несостоявшимися аукционами проводимыми в 1 полугодии 2021 года.  Данный вид дохода носит заявительный характер.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</si>
</sst>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i/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2" fillId="0" borderId="0"/>
    <xf numFmtId="0" fontId="1" fillId="0" borderId="0"/>
    <xf numFmtId="0" fontId="6" fillId="0" borderId="0"/>
  </cellStyleXfs>
  <cellXfs count="48">
    <xf numFmtId="0" fontId="0" fillId="0" borderId="0" xfId="0"/>
    <xf numFmtId="164" fontId="3" fillId="0" borderId="1" xfId="1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164" fontId="4" fillId="0" borderId="1" xfId="1" applyNumberFormat="1" applyFont="1" applyFill="1" applyBorder="1" applyAlignment="1">
      <alignment vertical="center" wrapText="1"/>
    </xf>
    <xf numFmtId="164" fontId="3" fillId="0" borderId="1" xfId="1" applyNumberFormat="1" applyFont="1" applyFill="1" applyBorder="1" applyAlignment="1">
      <alignment vertical="center" wrapText="1"/>
    </xf>
    <xf numFmtId="2" fontId="3" fillId="0" borderId="1" xfId="0" applyNumberFormat="1" applyFont="1" applyFill="1" applyBorder="1" applyAlignment="1">
      <alignment horizontal="justify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justify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/>
    <xf numFmtId="4" fontId="4" fillId="0" borderId="1" xfId="0" applyNumberFormat="1" applyFont="1" applyFill="1" applyBorder="1" applyAlignment="1">
      <alignment horizontal="justify" vertical="center"/>
    </xf>
    <xf numFmtId="0" fontId="4" fillId="0" borderId="1" xfId="0" applyFont="1" applyFill="1" applyBorder="1" applyAlignment="1">
      <alignment horizontal="justify" vertical="center"/>
    </xf>
    <xf numFmtId="9" fontId="3" fillId="0" borderId="2" xfId="0" applyNumberFormat="1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/>
    </xf>
    <xf numFmtId="9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justify"/>
    </xf>
    <xf numFmtId="0" fontId="3" fillId="0" borderId="0" xfId="0" applyFont="1" applyFill="1"/>
    <xf numFmtId="4" fontId="3" fillId="0" borderId="0" xfId="0" applyNumberFormat="1" applyFont="1" applyFill="1"/>
    <xf numFmtId="0" fontId="8" fillId="0" borderId="0" xfId="0" applyFont="1" applyFill="1"/>
    <xf numFmtId="0" fontId="10" fillId="0" borderId="0" xfId="0" applyFont="1" applyFill="1" applyAlignment="1">
      <alignment horizontal="center" vertical="center" wrapText="1"/>
    </xf>
    <xf numFmtId="0" fontId="4" fillId="0" borderId="1" xfId="0" applyFont="1" applyFill="1" applyBorder="1"/>
    <xf numFmtId="0" fontId="4" fillId="0" borderId="0" xfId="0" applyFont="1" applyFill="1"/>
    <xf numFmtId="164" fontId="4" fillId="0" borderId="1" xfId="1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vertical="center" wrapText="1"/>
    </xf>
    <xf numFmtId="164" fontId="4" fillId="0" borderId="1" xfId="1" applyNumberFormat="1" applyFont="1" applyFill="1" applyBorder="1" applyAlignment="1">
      <alignment horizontal="left" vertical="center" wrapText="1"/>
    </xf>
    <xf numFmtId="164" fontId="4" fillId="0" borderId="1" xfId="1" applyNumberFormat="1" applyFont="1" applyFill="1" applyBorder="1" applyAlignment="1">
      <alignment horizontal="justify" vertical="center" wrapText="1"/>
    </xf>
    <xf numFmtId="0" fontId="4" fillId="0" borderId="0" xfId="0" applyFont="1" applyFill="1" applyAlignment="1">
      <alignment wrapText="1"/>
    </xf>
    <xf numFmtId="0" fontId="3" fillId="0" borderId="1" xfId="0" applyFont="1" applyFill="1" applyBorder="1" applyAlignment="1">
      <alignment horizontal="justify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3" fillId="0" borderId="1" xfId="1" applyNumberFormat="1" applyFont="1" applyFill="1" applyBorder="1" applyAlignment="1">
      <alignment horizontal="left" vertical="center" wrapText="1"/>
    </xf>
    <xf numFmtId="164" fontId="11" fillId="0" borderId="1" xfId="1" applyNumberFormat="1" applyFont="1" applyFill="1" applyBorder="1" applyAlignment="1">
      <alignment horizontal="justify" vertical="center" wrapText="1"/>
    </xf>
    <xf numFmtId="164" fontId="11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0" fontId="7" fillId="0" borderId="1" xfId="0" applyFont="1" applyFill="1" applyBorder="1" applyAlignment="1">
      <alignment horizontal="center"/>
    </xf>
    <xf numFmtId="0" fontId="7" fillId="0" borderId="1" xfId="0" applyFont="1" applyFill="1" applyBorder="1"/>
    <xf numFmtId="0" fontId="7" fillId="0" borderId="0" xfId="0" applyFont="1" applyFill="1"/>
    <xf numFmtId="0" fontId="9" fillId="0" borderId="3" xfId="0" applyFont="1" applyFill="1" applyBorder="1" applyAlignment="1">
      <alignment horizontal="center" wrapText="1"/>
    </xf>
    <xf numFmtId="0" fontId="4" fillId="0" borderId="4" xfId="0" applyFont="1" applyFill="1" applyBorder="1" applyAlignment="1">
      <alignment wrapText="1"/>
    </xf>
    <xf numFmtId="0" fontId="0" fillId="0" borderId="0" xfId="0" applyAlignment="1">
      <alignment wrapText="1"/>
    </xf>
    <xf numFmtId="4" fontId="7" fillId="0" borderId="1" xfId="0" applyNumberFormat="1" applyFont="1" applyFill="1" applyBorder="1"/>
  </cellXfs>
  <cellStyles count="4">
    <cellStyle name="Обычный" xfId="0" builtinId="0"/>
    <cellStyle name="Обычный 2" xfId="3"/>
    <cellStyle name="Обычный 3" xfId="2"/>
    <cellStyle name="Обычный_Сокращенный анализ" xfId="1"/>
  </cellStyles>
  <dxfs count="0"/>
  <tableStyles count="0" defaultTableStyle="TableStyleMedium2" defaultPivotStyle="PivotStyleMedium9"/>
  <colors>
    <mruColors>
      <color rgb="FF0000FF"/>
      <color rgb="FFF9CEFE"/>
      <color rgb="FFFF438B"/>
      <color rgb="FFFF9F9F"/>
      <color rgb="FFFFFFAB"/>
      <color rgb="FFBAF6FE"/>
      <color rgb="FFFFC5FF"/>
      <color rgb="FFD1FFCD"/>
      <color rgb="FFFFFFB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tabSelected="1" zoomScale="95" zoomScaleNormal="95" zoomScaleSheetLayoutView="100" workbookViewId="0">
      <pane xSplit="2" ySplit="3" topLeftCell="C4" activePane="bottomRight" state="frozen"/>
      <selection pane="topRight" activeCell="C1" sqref="C1"/>
      <selection pane="bottomLeft" activeCell="A3" sqref="A3"/>
      <selection pane="bottomRight" activeCell="C4" sqref="C4:F37"/>
    </sheetView>
  </sheetViews>
  <sheetFormatPr defaultColWidth="9.140625" defaultRowHeight="12.75" x14ac:dyDescent="0.2"/>
  <cols>
    <col min="1" max="1" width="30.28515625" style="2" customWidth="1"/>
    <col min="2" max="2" width="26.7109375" style="2" customWidth="1"/>
    <col min="3" max="3" width="19.85546875" style="25" customWidth="1"/>
    <col min="4" max="5" width="18.7109375" style="23" customWidth="1"/>
    <col min="6" max="6" width="19" style="23" customWidth="1"/>
    <col min="7" max="7" width="19.42578125" style="2" customWidth="1"/>
    <col min="8" max="9" width="17" style="2" customWidth="1"/>
    <col min="10" max="10" width="32.28515625" style="2" customWidth="1"/>
    <col min="11" max="11" width="30" style="2" customWidth="1"/>
    <col min="12" max="13" width="9.140625" style="2"/>
    <col min="14" max="14" width="51.42578125" style="2" customWidth="1"/>
    <col min="15" max="16384" width="9.140625" style="2"/>
  </cols>
  <sheetData>
    <row r="1" spans="1:11" s="23" customFormat="1" ht="46.5" customHeight="1" x14ac:dyDescent="0.3">
      <c r="A1" s="44" t="s">
        <v>92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11" s="26" customFormat="1" ht="78.75" x14ac:dyDescent="0.25">
      <c r="A2" s="14" t="s">
        <v>1</v>
      </c>
      <c r="B2" s="14" t="s">
        <v>0</v>
      </c>
      <c r="C2" s="14" t="s">
        <v>86</v>
      </c>
      <c r="D2" s="14" t="s">
        <v>87</v>
      </c>
      <c r="E2" s="14" t="s">
        <v>93</v>
      </c>
      <c r="F2" s="14" t="s">
        <v>94</v>
      </c>
      <c r="G2" s="14" t="s">
        <v>2</v>
      </c>
      <c r="H2" s="14" t="s">
        <v>43</v>
      </c>
      <c r="I2" s="14" t="s">
        <v>95</v>
      </c>
      <c r="J2" s="14" t="s">
        <v>84</v>
      </c>
      <c r="K2" s="14" t="s">
        <v>85</v>
      </c>
    </row>
    <row r="3" spans="1:11" s="26" customFormat="1" ht="15.75" x14ac:dyDescent="0.25">
      <c r="A3" s="14">
        <v>1</v>
      </c>
      <c r="B3" s="14">
        <v>2</v>
      </c>
      <c r="C3" s="14">
        <v>3</v>
      </c>
      <c r="D3" s="14">
        <v>4</v>
      </c>
      <c r="E3" s="14">
        <v>5</v>
      </c>
      <c r="F3" s="14">
        <v>6</v>
      </c>
      <c r="G3" s="14">
        <v>7</v>
      </c>
      <c r="H3" s="14">
        <v>8</v>
      </c>
      <c r="I3" s="14">
        <v>9</v>
      </c>
      <c r="J3" s="14">
        <v>10</v>
      </c>
      <c r="K3" s="14">
        <v>11</v>
      </c>
    </row>
    <row r="4" spans="1:11" s="28" customFormat="1" ht="30" customHeight="1" x14ac:dyDescent="0.2">
      <c r="A4" s="15" t="s">
        <v>77</v>
      </c>
      <c r="B4" s="27"/>
      <c r="C4" s="6">
        <f>C5+C19</f>
        <v>2330918.0999999996</v>
      </c>
      <c r="D4" s="6">
        <f>D5+D19</f>
        <v>2519534.04</v>
      </c>
      <c r="E4" s="6">
        <f t="shared" ref="E4:F4" si="0">E5+E19</f>
        <v>1224372.9239399999</v>
      </c>
      <c r="F4" s="6">
        <f t="shared" si="0"/>
        <v>1640988.0803700001</v>
      </c>
      <c r="G4" s="9">
        <f t="shared" ref="G4" si="1">IF((F4/C4)&gt;200%,"Св 200",(F4/C4))</f>
        <v>0.70400932592612342</v>
      </c>
      <c r="H4" s="9">
        <f>IF((F4/D4)&gt;200%,"Св 200",(F4/D4))</f>
        <v>0.65130617579193339</v>
      </c>
      <c r="I4" s="9">
        <f>IF((F4/E4)&gt;200%,"Св 200",(F4/E4))</f>
        <v>1.3402681881344971</v>
      </c>
      <c r="J4" s="16"/>
      <c r="K4" s="16"/>
    </row>
    <row r="5" spans="1:11" s="28" customFormat="1" ht="24" customHeight="1" x14ac:dyDescent="0.2">
      <c r="A5" s="15" t="s">
        <v>34</v>
      </c>
      <c r="B5" s="27"/>
      <c r="C5" s="6">
        <f>C6+C7+C8+C13+C17+C18</f>
        <v>1416791.2</v>
      </c>
      <c r="D5" s="6">
        <f>D6+D7+D8+D13+D17+D18</f>
        <v>1421210.73324</v>
      </c>
      <c r="E5" s="6">
        <f>E6+E7+E8+E13+E17+E18</f>
        <v>683368.69525999995</v>
      </c>
      <c r="F5" s="6">
        <f>F6+F7+F8+F13+F17+F18</f>
        <v>762291.00112999999</v>
      </c>
      <c r="G5" s="9">
        <f t="shared" ref="G5:G21" si="2">IF((F5/C5)&gt;200%,"Св 200",(F5/C5))</f>
        <v>0.5380404685813972</v>
      </c>
      <c r="H5" s="9">
        <f>IF((F5/D5)&gt;200%,"Св 200",(F5/D5))</f>
        <v>0.53636732632335937</v>
      </c>
      <c r="I5" s="9">
        <f>IF((F5/E5)&gt;200%,"Св 200",(F5/E5))</f>
        <v>1.1154900808559465</v>
      </c>
      <c r="J5" s="16"/>
      <c r="K5" s="16"/>
    </row>
    <row r="6" spans="1:11" s="28" customFormat="1" ht="32.25" customHeight="1" x14ac:dyDescent="0.2">
      <c r="A6" s="3" t="s">
        <v>3</v>
      </c>
      <c r="B6" s="29" t="s">
        <v>4</v>
      </c>
      <c r="C6" s="6">
        <v>1284569</v>
      </c>
      <c r="D6" s="6">
        <v>1284569</v>
      </c>
      <c r="E6" s="6">
        <v>611356.32201999996</v>
      </c>
      <c r="F6" s="6">
        <v>672000.87231999997</v>
      </c>
      <c r="G6" s="7">
        <f>IF((F6/C6)&gt;200%,"Св 200",(F6/C6))</f>
        <v>0.5231333406924813</v>
      </c>
      <c r="H6" s="7">
        <f>IF((F6/D6)&gt;200%,"Св 200",(F6/D6))</f>
        <v>0.5231333406924813</v>
      </c>
      <c r="I6" s="9">
        <f>IF((F6/E6)&gt;200%,"Св 200",(F6/E6))</f>
        <v>1.0991967337470603</v>
      </c>
      <c r="J6" s="5" t="s">
        <v>57</v>
      </c>
      <c r="K6" s="5" t="s">
        <v>80</v>
      </c>
    </row>
    <row r="7" spans="1:11" s="28" customFormat="1" ht="63.75" x14ac:dyDescent="0.2">
      <c r="A7" s="3" t="s">
        <v>5</v>
      </c>
      <c r="B7" s="29" t="s">
        <v>6</v>
      </c>
      <c r="C7" s="6">
        <v>6775.7</v>
      </c>
      <c r="D7" s="6">
        <v>6775.7</v>
      </c>
      <c r="E7" s="6">
        <v>3387.84</v>
      </c>
      <c r="F7" s="6">
        <v>3029.72406</v>
      </c>
      <c r="G7" s="7">
        <f t="shared" si="2"/>
        <v>0.4471455436338681</v>
      </c>
      <c r="H7" s="7">
        <f t="shared" ref="H7:H37" si="3">IF((F7/D7)&gt;200%,"Св 200",(F7/D7))</f>
        <v>0.4471455436338681</v>
      </c>
      <c r="I7" s="9">
        <f t="shared" ref="I7:I37" si="4">IF((F7/E7)&gt;200%,"Св 200",(F7/E7))</f>
        <v>0.89429372697648057</v>
      </c>
      <c r="J7" s="5" t="s">
        <v>44</v>
      </c>
      <c r="K7" s="5" t="s">
        <v>44</v>
      </c>
    </row>
    <row r="8" spans="1:11" s="28" customFormat="1" ht="25.5" x14ac:dyDescent="0.2">
      <c r="A8" s="3" t="s">
        <v>30</v>
      </c>
      <c r="B8" s="29" t="s">
        <v>10</v>
      </c>
      <c r="C8" s="6">
        <f>C9+C10+C11+C12</f>
        <v>83842.899999999994</v>
      </c>
      <c r="D8" s="6">
        <f>D9+D10+D11+D12</f>
        <v>88262.433239999998</v>
      </c>
      <c r="E8" s="6">
        <f t="shared" ref="E8:F8" si="5">E9+E10+E11+E12</f>
        <v>50085.533239999997</v>
      </c>
      <c r="F8" s="6">
        <f t="shared" si="5"/>
        <v>66331.325689999998</v>
      </c>
      <c r="G8" s="7">
        <f t="shared" si="2"/>
        <v>0.79113825607177235</v>
      </c>
      <c r="H8" s="7">
        <f t="shared" si="3"/>
        <v>0.75152387323873415</v>
      </c>
      <c r="I8" s="9">
        <f t="shared" si="4"/>
        <v>1.3243609760956996</v>
      </c>
      <c r="J8" s="17"/>
      <c r="K8" s="17"/>
    </row>
    <row r="9" spans="1:11" s="23" customFormat="1" ht="76.5" x14ac:dyDescent="0.2">
      <c r="A9" s="4" t="s">
        <v>7</v>
      </c>
      <c r="B9" s="1" t="s">
        <v>11</v>
      </c>
      <c r="C9" s="11">
        <v>81000</v>
      </c>
      <c r="D9" s="11">
        <v>81000.000150000007</v>
      </c>
      <c r="E9" s="11">
        <v>44012.00015</v>
      </c>
      <c r="F9" s="11">
        <v>56340.436229999999</v>
      </c>
      <c r="G9" s="12">
        <f t="shared" si="2"/>
        <v>0.69556094111111111</v>
      </c>
      <c r="H9" s="12">
        <f t="shared" si="3"/>
        <v>0.69556093982303524</v>
      </c>
      <c r="I9" s="13">
        <f t="shared" si="4"/>
        <v>1.28011533304514</v>
      </c>
      <c r="J9" s="5" t="s">
        <v>45</v>
      </c>
      <c r="K9" s="5" t="s">
        <v>81</v>
      </c>
    </row>
    <row r="10" spans="1:11" s="23" customFormat="1" ht="153" customHeight="1" x14ac:dyDescent="0.2">
      <c r="A10" s="4" t="s">
        <v>8</v>
      </c>
      <c r="B10" s="1" t="s">
        <v>12</v>
      </c>
      <c r="C10" s="11">
        <v>0</v>
      </c>
      <c r="D10" s="11">
        <v>4174.7866999999997</v>
      </c>
      <c r="E10" s="11">
        <v>4174.7866999999997</v>
      </c>
      <c r="F10" s="11">
        <v>5638.88357</v>
      </c>
      <c r="G10" s="12" t="e">
        <f t="shared" si="2"/>
        <v>#DIV/0!</v>
      </c>
      <c r="H10" s="12">
        <f t="shared" si="3"/>
        <v>1.3506998022198358</v>
      </c>
      <c r="I10" s="13">
        <f t="shared" si="4"/>
        <v>1.3506998022198358</v>
      </c>
      <c r="J10" s="5" t="s">
        <v>90</v>
      </c>
      <c r="K10" s="5" t="s">
        <v>90</v>
      </c>
    </row>
    <row r="11" spans="1:11" s="23" customFormat="1" ht="63.75" x14ac:dyDescent="0.2">
      <c r="A11" s="4" t="s">
        <v>9</v>
      </c>
      <c r="B11" s="1" t="s">
        <v>13</v>
      </c>
      <c r="C11" s="11">
        <v>948</v>
      </c>
      <c r="D11" s="11">
        <v>948</v>
      </c>
      <c r="E11" s="11">
        <v>555</v>
      </c>
      <c r="F11" s="11">
        <v>686.45357999999999</v>
      </c>
      <c r="G11" s="12">
        <f t="shared" si="2"/>
        <v>0.7241071518987342</v>
      </c>
      <c r="H11" s="12">
        <f t="shared" si="3"/>
        <v>0.7241071518987342</v>
      </c>
      <c r="I11" s="13">
        <f>IF((F11/E11)&gt;200%,"Св 200",(F11/E11))</f>
        <v>1.2368532972972972</v>
      </c>
      <c r="J11" s="5" t="s">
        <v>46</v>
      </c>
      <c r="K11" s="5" t="s">
        <v>82</v>
      </c>
    </row>
    <row r="12" spans="1:11" s="23" customFormat="1" ht="51" x14ac:dyDescent="0.2">
      <c r="A12" s="4" t="s">
        <v>37</v>
      </c>
      <c r="B12" s="1" t="s">
        <v>14</v>
      </c>
      <c r="C12" s="11">
        <v>1894.9</v>
      </c>
      <c r="D12" s="11">
        <v>2139.6463899999999</v>
      </c>
      <c r="E12" s="11">
        <v>1343.74639</v>
      </c>
      <c r="F12" s="11">
        <v>3665.55231</v>
      </c>
      <c r="G12" s="12">
        <f t="shared" si="2"/>
        <v>1.9344304765422977</v>
      </c>
      <c r="H12" s="12">
        <f t="shared" si="3"/>
        <v>1.7131579905593655</v>
      </c>
      <c r="I12" s="13" t="str">
        <f t="shared" si="4"/>
        <v>Св 200</v>
      </c>
      <c r="J12" s="30" t="s">
        <v>58</v>
      </c>
      <c r="K12" s="5" t="s">
        <v>58</v>
      </c>
    </row>
    <row r="13" spans="1:11" s="28" customFormat="1" x14ac:dyDescent="0.2">
      <c r="A13" s="3" t="s">
        <v>31</v>
      </c>
      <c r="B13" s="29" t="s">
        <v>17</v>
      </c>
      <c r="C13" s="6">
        <f>C14+C16+C15</f>
        <v>39075.599999999999</v>
      </c>
      <c r="D13" s="6">
        <f>D14+D16+D15</f>
        <v>39075.599999999999</v>
      </c>
      <c r="E13" s="6">
        <f t="shared" ref="E13:F13" si="6">E14+E16+E15</f>
        <v>17219</v>
      </c>
      <c r="F13" s="6">
        <f t="shared" si="6"/>
        <v>19728.366030000001</v>
      </c>
      <c r="G13" s="7">
        <f t="shared" si="2"/>
        <v>0.50487685486595224</v>
      </c>
      <c r="H13" s="7">
        <f t="shared" si="3"/>
        <v>0.50487685486595224</v>
      </c>
      <c r="I13" s="9">
        <f t="shared" si="4"/>
        <v>1.1457323903827168</v>
      </c>
      <c r="J13" s="18"/>
      <c r="K13" s="18"/>
    </row>
    <row r="14" spans="1:11" s="23" customFormat="1" ht="25.5" x14ac:dyDescent="0.2">
      <c r="A14" s="4" t="s">
        <v>15</v>
      </c>
      <c r="B14" s="1" t="s">
        <v>76</v>
      </c>
      <c r="C14" s="11">
        <v>370.8</v>
      </c>
      <c r="D14" s="11">
        <v>370.8</v>
      </c>
      <c r="E14" s="11">
        <v>21</v>
      </c>
      <c r="F14" s="11">
        <v>251.61162999999999</v>
      </c>
      <c r="G14" s="12">
        <f t="shared" si="2"/>
        <v>0.67856426645091694</v>
      </c>
      <c r="H14" s="12">
        <f t="shared" si="3"/>
        <v>0.67856426645091694</v>
      </c>
      <c r="I14" s="19" t="str">
        <f t="shared" si="4"/>
        <v>Св 200</v>
      </c>
      <c r="J14" s="31" t="s">
        <v>98</v>
      </c>
      <c r="K14" s="31" t="s">
        <v>98</v>
      </c>
    </row>
    <row r="15" spans="1:11" s="23" customFormat="1" ht="38.25" x14ac:dyDescent="0.2">
      <c r="A15" s="4" t="s">
        <v>74</v>
      </c>
      <c r="B15" s="1" t="s">
        <v>75</v>
      </c>
      <c r="C15" s="11">
        <v>10810.8</v>
      </c>
      <c r="D15" s="11">
        <v>10810.8</v>
      </c>
      <c r="E15" s="11">
        <v>3910</v>
      </c>
      <c r="F15" s="11">
        <v>4672.4707900000003</v>
      </c>
      <c r="G15" s="12">
        <f t="shared" ref="G15" si="7">IF((F15/C15)&gt;200%,"Св 200",(F15/C15))</f>
        <v>0.43220398027898033</v>
      </c>
      <c r="H15" s="12">
        <f t="shared" ref="H15" si="8">IF((F15/D15)&gt;200%,"Св 200",(F15/D15))</f>
        <v>0.43220398027898033</v>
      </c>
      <c r="I15" s="19">
        <f t="shared" ref="I15" si="9">IF((F15/E15)&gt;200%,"Св 200",(F15/E15))</f>
        <v>1.1950053171355499</v>
      </c>
      <c r="J15" s="31" t="s">
        <v>96</v>
      </c>
      <c r="K15" s="31" t="s">
        <v>96</v>
      </c>
    </row>
    <row r="16" spans="1:11" s="23" customFormat="1" ht="38.25" x14ac:dyDescent="0.2">
      <c r="A16" s="4" t="s">
        <v>16</v>
      </c>
      <c r="B16" s="1" t="s">
        <v>18</v>
      </c>
      <c r="C16" s="11">
        <v>27894</v>
      </c>
      <c r="D16" s="11">
        <v>27894</v>
      </c>
      <c r="E16" s="11">
        <v>13288</v>
      </c>
      <c r="F16" s="11">
        <v>14804.28361</v>
      </c>
      <c r="G16" s="12">
        <f t="shared" si="2"/>
        <v>0.53073362049186201</v>
      </c>
      <c r="H16" s="12">
        <f t="shared" si="3"/>
        <v>0.53073362049186201</v>
      </c>
      <c r="I16" s="13">
        <f t="shared" si="4"/>
        <v>1.1141092421733896</v>
      </c>
      <c r="J16" s="5" t="s">
        <v>54</v>
      </c>
      <c r="K16" s="5" t="s">
        <v>54</v>
      </c>
    </row>
    <row r="17" spans="1:14" s="28" customFormat="1" ht="63.75" x14ac:dyDescent="0.2">
      <c r="A17" s="32" t="s">
        <v>38</v>
      </c>
      <c r="B17" s="29" t="s">
        <v>19</v>
      </c>
      <c r="C17" s="6">
        <v>2528</v>
      </c>
      <c r="D17" s="6">
        <v>2528</v>
      </c>
      <c r="E17" s="6">
        <v>1320</v>
      </c>
      <c r="F17" s="6">
        <v>1200.7130299999999</v>
      </c>
      <c r="G17" s="7">
        <f t="shared" si="2"/>
        <v>0.47496559731012655</v>
      </c>
      <c r="H17" s="7">
        <f t="shared" si="3"/>
        <v>0.47496559731012655</v>
      </c>
      <c r="I17" s="8">
        <f t="shared" si="4"/>
        <v>0.9096310833333332</v>
      </c>
      <c r="J17" s="31" t="s">
        <v>53</v>
      </c>
      <c r="K17" s="31" t="s">
        <v>53</v>
      </c>
    </row>
    <row r="18" spans="1:14" s="28" customFormat="1" ht="38.25" x14ac:dyDescent="0.2">
      <c r="A18" s="33" t="s">
        <v>42</v>
      </c>
      <c r="B18" s="29" t="s">
        <v>20</v>
      </c>
      <c r="C18" s="6">
        <v>0</v>
      </c>
      <c r="D18" s="6">
        <v>0</v>
      </c>
      <c r="E18" s="6">
        <v>0</v>
      </c>
      <c r="F18" s="6">
        <v>0</v>
      </c>
      <c r="G18" s="7" t="s">
        <v>79</v>
      </c>
      <c r="H18" s="7" t="s">
        <v>79</v>
      </c>
      <c r="I18" s="7" t="s">
        <v>79</v>
      </c>
      <c r="J18" s="10"/>
      <c r="K18" s="10"/>
    </row>
    <row r="19" spans="1:14" s="28" customFormat="1" ht="22.5" customHeight="1" x14ac:dyDescent="0.2">
      <c r="A19" s="15" t="s">
        <v>35</v>
      </c>
      <c r="B19" s="27"/>
      <c r="C19" s="6">
        <f>C20+C21+C24+C22+C23+C25</f>
        <v>914126.89999999991</v>
      </c>
      <c r="D19" s="6">
        <f>D20+D21+D24+D22+D23+D25</f>
        <v>1098323.3067599998</v>
      </c>
      <c r="E19" s="6">
        <f t="shared" ref="E19:F19" si="10">E20+E21+E24+E22+E23+E25</f>
        <v>541004.22867999994</v>
      </c>
      <c r="F19" s="6">
        <f t="shared" si="10"/>
        <v>878697.07924000011</v>
      </c>
      <c r="G19" s="7">
        <f t="shared" si="2"/>
        <v>0.96124190114085928</v>
      </c>
      <c r="H19" s="7">
        <f t="shared" si="3"/>
        <v>0.80003499318621729</v>
      </c>
      <c r="I19" s="9">
        <f t="shared" si="4"/>
        <v>1.6241963235369516</v>
      </c>
      <c r="J19" s="18"/>
      <c r="K19" s="18"/>
    </row>
    <row r="20" spans="1:14" s="28" customFormat="1" ht="80.25" customHeight="1" x14ac:dyDescent="0.2">
      <c r="A20" s="3" t="s">
        <v>32</v>
      </c>
      <c r="B20" s="29" t="s">
        <v>21</v>
      </c>
      <c r="C20" s="6">
        <v>237500.5</v>
      </c>
      <c r="D20" s="6">
        <v>237478.9</v>
      </c>
      <c r="E20" s="6">
        <v>113858.198</v>
      </c>
      <c r="F20" s="6">
        <v>137669.15284</v>
      </c>
      <c r="G20" s="7">
        <f t="shared" si="2"/>
        <v>0.57965837057185143</v>
      </c>
      <c r="H20" s="7">
        <f t="shared" si="3"/>
        <v>0.57971109365926821</v>
      </c>
      <c r="I20" s="9">
        <f t="shared" si="4"/>
        <v>1.2091281546542656</v>
      </c>
      <c r="J20" s="5" t="s">
        <v>97</v>
      </c>
      <c r="K20" s="5" t="s">
        <v>97</v>
      </c>
      <c r="N20" s="34"/>
    </row>
    <row r="21" spans="1:14" s="28" customFormat="1" ht="116.25" customHeight="1" x14ac:dyDescent="0.2">
      <c r="A21" s="3" t="s">
        <v>22</v>
      </c>
      <c r="B21" s="29" t="s">
        <v>23</v>
      </c>
      <c r="C21" s="6">
        <v>59346.2</v>
      </c>
      <c r="D21" s="6">
        <v>73330.67194</v>
      </c>
      <c r="E21" s="6">
        <v>43657.571940000002</v>
      </c>
      <c r="F21" s="6">
        <v>101280.73461</v>
      </c>
      <c r="G21" s="7">
        <f t="shared" si="2"/>
        <v>1.7066085884184667</v>
      </c>
      <c r="H21" s="7">
        <f t="shared" si="3"/>
        <v>1.3811510508572602</v>
      </c>
      <c r="I21" s="9" t="str">
        <f t="shared" si="4"/>
        <v>Св 200</v>
      </c>
      <c r="J21" s="35" t="s">
        <v>88</v>
      </c>
      <c r="K21" s="35" t="s">
        <v>88</v>
      </c>
    </row>
    <row r="22" spans="1:14" s="28" customFormat="1" ht="54" customHeight="1" x14ac:dyDescent="0.2">
      <c r="A22" s="3" t="s">
        <v>39</v>
      </c>
      <c r="B22" s="29" t="s">
        <v>25</v>
      </c>
      <c r="C22" s="6">
        <v>4754</v>
      </c>
      <c r="D22" s="6">
        <v>9030.6797299999998</v>
      </c>
      <c r="E22" s="6">
        <v>7934.0797300000004</v>
      </c>
      <c r="F22" s="6">
        <v>11916.874040000001</v>
      </c>
      <c r="G22" s="7" t="str">
        <f>IF((F22/C22)&gt;200%,"Св 200",(F22/C22))</f>
        <v>Св 200</v>
      </c>
      <c r="H22" s="7">
        <f t="shared" si="3"/>
        <v>1.3195987894922281</v>
      </c>
      <c r="I22" s="9">
        <f t="shared" si="4"/>
        <v>1.5019856675929824</v>
      </c>
      <c r="J22" s="5" t="s">
        <v>89</v>
      </c>
      <c r="K22" s="5" t="s">
        <v>89</v>
      </c>
      <c r="N22" s="34"/>
    </row>
    <row r="23" spans="1:14" s="28" customFormat="1" ht="103.5" customHeight="1" x14ac:dyDescent="0.25">
      <c r="A23" s="3" t="s">
        <v>40</v>
      </c>
      <c r="B23" s="29" t="s">
        <v>26</v>
      </c>
      <c r="C23" s="6">
        <v>23346.5</v>
      </c>
      <c r="D23" s="6">
        <v>23353.414959999998</v>
      </c>
      <c r="E23" s="6">
        <v>11751.91496</v>
      </c>
      <c r="F23" s="6">
        <v>7316.8149899999999</v>
      </c>
      <c r="G23" s="7">
        <f t="shared" ref="G23:G32" si="11">IF((F23/C23)&gt;200%,"Св 200",(F23/C23))</f>
        <v>0.31340093761377508</v>
      </c>
      <c r="H23" s="7">
        <f t="shared" si="3"/>
        <v>0.31330813941054558</v>
      </c>
      <c r="I23" s="9">
        <f t="shared" si="4"/>
        <v>0.62260618928100209</v>
      </c>
      <c r="J23" s="5" t="s">
        <v>101</v>
      </c>
      <c r="K23" s="5" t="s">
        <v>101</v>
      </c>
      <c r="L23" s="45"/>
      <c r="M23" s="46"/>
      <c r="N23" s="46"/>
    </row>
    <row r="24" spans="1:14" s="28" customFormat="1" ht="69.75" customHeight="1" x14ac:dyDescent="0.2">
      <c r="A24" s="36" t="s">
        <v>33</v>
      </c>
      <c r="B24" s="15" t="s">
        <v>24</v>
      </c>
      <c r="C24" s="6">
        <v>588840.19999999995</v>
      </c>
      <c r="D24" s="6">
        <v>754787.11100000003</v>
      </c>
      <c r="E24" s="6">
        <v>363686.26892</v>
      </c>
      <c r="F24" s="6">
        <v>620018.26370000001</v>
      </c>
      <c r="G24" s="7">
        <f t="shared" si="11"/>
        <v>1.0529482594768498</v>
      </c>
      <c r="H24" s="7">
        <f t="shared" si="3"/>
        <v>0.82144786876203024</v>
      </c>
      <c r="I24" s="9">
        <f t="shared" si="4"/>
        <v>1.704816256993154</v>
      </c>
      <c r="J24" s="5" t="s">
        <v>100</v>
      </c>
      <c r="K24" s="5" t="s">
        <v>100</v>
      </c>
    </row>
    <row r="25" spans="1:14" s="28" customFormat="1" ht="69" customHeight="1" x14ac:dyDescent="0.2">
      <c r="A25" s="3" t="s">
        <v>41</v>
      </c>
      <c r="B25" s="29" t="s">
        <v>27</v>
      </c>
      <c r="C25" s="6">
        <v>339.5</v>
      </c>
      <c r="D25" s="6">
        <v>342.52913000000001</v>
      </c>
      <c r="E25" s="6">
        <v>116.19513000000001</v>
      </c>
      <c r="F25" s="6">
        <v>495.23905999999999</v>
      </c>
      <c r="G25" s="7">
        <f>IF((F25/C25)&gt;200%,"Св 200",(F25/C25))</f>
        <v>1.4587306627393226</v>
      </c>
      <c r="H25" s="7">
        <f>IF((F25/D25)&gt;200%,"Св 200",(F25/D25))</f>
        <v>1.445830490387781</v>
      </c>
      <c r="I25" s="9" t="str">
        <f t="shared" si="4"/>
        <v>Св 200</v>
      </c>
      <c r="J25" s="5" t="s">
        <v>91</v>
      </c>
      <c r="K25" s="5" t="s">
        <v>91</v>
      </c>
    </row>
    <row r="26" spans="1:14" s="28" customFormat="1" ht="32.25" customHeight="1" x14ac:dyDescent="0.2">
      <c r="A26" s="29" t="s">
        <v>36</v>
      </c>
      <c r="B26" s="27"/>
      <c r="C26" s="6">
        <f>C27+C34+C35+C36+C33</f>
        <v>3545119.49492</v>
      </c>
      <c r="D26" s="6">
        <f>D27+D34+D35+D36+D33</f>
        <v>3773007.4456799999</v>
      </c>
      <c r="E26" s="6">
        <f t="shared" ref="E26:F26" si="12">E27+E34+E35+E36+E33</f>
        <v>1506012.79852</v>
      </c>
      <c r="F26" s="6">
        <f t="shared" si="12"/>
        <v>1466226.64809</v>
      </c>
      <c r="G26" s="7">
        <f t="shared" si="11"/>
        <v>0.41359019073716363</v>
      </c>
      <c r="H26" s="7">
        <f t="shared" si="3"/>
        <v>0.38860952945343197</v>
      </c>
      <c r="I26" s="9">
        <f t="shared" si="4"/>
        <v>0.9735817979308683</v>
      </c>
      <c r="J26" s="18"/>
      <c r="K26" s="18"/>
    </row>
    <row r="27" spans="1:14" s="28" customFormat="1" ht="72" customHeight="1" x14ac:dyDescent="0.2">
      <c r="A27" s="3" t="s">
        <v>60</v>
      </c>
      <c r="B27" s="29" t="s">
        <v>59</v>
      </c>
      <c r="C27" s="6">
        <f>C28+C29+C30+C31</f>
        <v>3545119.49492</v>
      </c>
      <c r="D27" s="6">
        <f>D28+D29+D30+D31</f>
        <v>3775573.3856799998</v>
      </c>
      <c r="E27" s="6">
        <f t="shared" ref="E27:F27" si="13">E28+E29+E30+E31</f>
        <v>1508578.7385199999</v>
      </c>
      <c r="F27" s="6">
        <f t="shared" si="13"/>
        <v>1468405.9423200001</v>
      </c>
      <c r="G27" s="7">
        <f t="shared" si="11"/>
        <v>0.41420492156164584</v>
      </c>
      <c r="H27" s="7">
        <f t="shared" si="3"/>
        <v>0.38892263302029101</v>
      </c>
      <c r="I27" s="9">
        <f t="shared" si="4"/>
        <v>0.97337043458572703</v>
      </c>
      <c r="J27" s="5"/>
      <c r="K27" s="5"/>
    </row>
    <row r="28" spans="1:14" s="23" customFormat="1" ht="67.5" customHeight="1" x14ac:dyDescent="0.2">
      <c r="A28" s="4" t="s">
        <v>61</v>
      </c>
      <c r="B28" s="1" t="s">
        <v>62</v>
      </c>
      <c r="C28" s="11">
        <v>0</v>
      </c>
      <c r="D28" s="11">
        <v>0</v>
      </c>
      <c r="E28" s="11">
        <v>0</v>
      </c>
      <c r="F28" s="11">
        <v>0</v>
      </c>
      <c r="G28" s="12" t="e">
        <f t="shared" si="11"/>
        <v>#DIV/0!</v>
      </c>
      <c r="H28" s="12" t="e">
        <f t="shared" si="3"/>
        <v>#DIV/0!</v>
      </c>
      <c r="I28" s="13" t="e">
        <f t="shared" si="4"/>
        <v>#DIV/0!</v>
      </c>
      <c r="J28" s="5"/>
      <c r="K28" s="5"/>
    </row>
    <row r="29" spans="1:14" s="23" customFormat="1" ht="68.25" customHeight="1" x14ac:dyDescent="0.2">
      <c r="A29" s="4" t="s">
        <v>63</v>
      </c>
      <c r="B29" s="1" t="s">
        <v>64</v>
      </c>
      <c r="C29" s="11">
        <v>1542051.6</v>
      </c>
      <c r="D29" s="11">
        <v>1707318.5927599999</v>
      </c>
      <c r="E29" s="11">
        <v>346195.43060999998</v>
      </c>
      <c r="F29" s="11">
        <v>305233.24180000002</v>
      </c>
      <c r="G29" s="12">
        <f t="shared" si="11"/>
        <v>0.19793970694625265</v>
      </c>
      <c r="H29" s="12">
        <f t="shared" si="3"/>
        <v>0.17877931107548542</v>
      </c>
      <c r="I29" s="13">
        <f t="shared" si="4"/>
        <v>0.88167900212367289</v>
      </c>
      <c r="J29" s="5" t="s">
        <v>47</v>
      </c>
      <c r="K29" s="5" t="s">
        <v>47</v>
      </c>
    </row>
    <row r="30" spans="1:14" s="23" customFormat="1" ht="79.5" customHeight="1" x14ac:dyDescent="0.2">
      <c r="A30" s="4" t="s">
        <v>65</v>
      </c>
      <c r="B30" s="1" t="s">
        <v>66</v>
      </c>
      <c r="C30" s="11">
        <v>1799925.5</v>
      </c>
      <c r="D30" s="11">
        <v>1802893.6</v>
      </c>
      <c r="E30" s="11">
        <v>988099.06091</v>
      </c>
      <c r="F30" s="11">
        <v>1001218.86801</v>
      </c>
      <c r="G30" s="12">
        <f t="shared" si="11"/>
        <v>0.5562557272564892</v>
      </c>
      <c r="H30" s="12">
        <f t="shared" si="3"/>
        <v>0.55533996460467772</v>
      </c>
      <c r="I30" s="13">
        <f t="shared" si="4"/>
        <v>1.0132778256948418</v>
      </c>
      <c r="J30" s="5" t="s">
        <v>50</v>
      </c>
      <c r="K30" s="5" t="s">
        <v>50</v>
      </c>
    </row>
    <row r="31" spans="1:14" s="23" customFormat="1" ht="94.5" customHeight="1" x14ac:dyDescent="0.2">
      <c r="A31" s="37" t="s">
        <v>78</v>
      </c>
      <c r="B31" s="1" t="s">
        <v>67</v>
      </c>
      <c r="C31" s="11">
        <f>936.3+202206.09492</f>
        <v>203142.39491999999</v>
      </c>
      <c r="D31" s="11">
        <v>265361.19292</v>
      </c>
      <c r="E31" s="11">
        <v>174284.247</v>
      </c>
      <c r="F31" s="11">
        <v>161953.83251000001</v>
      </c>
      <c r="G31" s="12">
        <f t="shared" si="11"/>
        <v>0.79724290231873773</v>
      </c>
      <c r="H31" s="12">
        <f t="shared" si="3"/>
        <v>0.61031468365016428</v>
      </c>
      <c r="I31" s="13">
        <f t="shared" si="4"/>
        <v>0.92925112451499992</v>
      </c>
      <c r="J31" s="5" t="s">
        <v>51</v>
      </c>
      <c r="K31" s="5" t="s">
        <v>51</v>
      </c>
    </row>
    <row r="32" spans="1:14" s="23" customFormat="1" ht="114.75" x14ac:dyDescent="0.2">
      <c r="A32" s="38" t="s">
        <v>99</v>
      </c>
      <c r="B32" s="39" t="s">
        <v>68</v>
      </c>
      <c r="C32" s="11">
        <v>202206.09492</v>
      </c>
      <c r="D32" s="11">
        <v>212732.59292</v>
      </c>
      <c r="E32" s="11">
        <v>140634.32999999999</v>
      </c>
      <c r="F32" s="11">
        <v>135350.58163999999</v>
      </c>
      <c r="G32" s="12">
        <f t="shared" si="11"/>
        <v>0.66936944553303179</v>
      </c>
      <c r="H32" s="12">
        <f t="shared" si="3"/>
        <v>0.63624750576372557</v>
      </c>
      <c r="I32" s="13">
        <f t="shared" si="4"/>
        <v>0.96242917102815506</v>
      </c>
      <c r="J32" s="5" t="s">
        <v>48</v>
      </c>
      <c r="K32" s="5" t="s">
        <v>48</v>
      </c>
    </row>
    <row r="33" spans="1:11" s="23" customFormat="1" ht="73.5" customHeight="1" x14ac:dyDescent="0.2">
      <c r="A33" s="33" t="s">
        <v>55</v>
      </c>
      <c r="B33" s="29" t="s">
        <v>56</v>
      </c>
      <c r="C33" s="6">
        <v>0</v>
      </c>
      <c r="D33" s="6">
        <v>2100</v>
      </c>
      <c r="E33" s="6">
        <v>2100</v>
      </c>
      <c r="F33" s="6">
        <v>2200</v>
      </c>
      <c r="G33" s="7" t="s">
        <v>79</v>
      </c>
      <c r="H33" s="7">
        <f t="shared" ref="H33" si="14">IF((F33/D33)&gt;200%,"Св 200",(F33/D33))</f>
        <v>1.0476190476190477</v>
      </c>
      <c r="I33" s="9">
        <f t="shared" ref="I33" si="15">IF((F33/E33)&gt;200%,"Св 200",(F33/E33))</f>
        <v>1.0476190476190477</v>
      </c>
      <c r="J33" s="5" t="s">
        <v>49</v>
      </c>
      <c r="K33" s="5" t="s">
        <v>49</v>
      </c>
    </row>
    <row r="34" spans="1:11" s="28" customFormat="1" ht="45.75" customHeight="1" x14ac:dyDescent="0.2">
      <c r="A34" s="33" t="s">
        <v>28</v>
      </c>
      <c r="B34" s="29" t="s">
        <v>69</v>
      </c>
      <c r="C34" s="6">
        <v>0</v>
      </c>
      <c r="D34" s="6">
        <v>0</v>
      </c>
      <c r="E34" s="6">
        <v>0</v>
      </c>
      <c r="F34" s="6">
        <v>0</v>
      </c>
      <c r="G34" s="7" t="s">
        <v>79</v>
      </c>
      <c r="H34" s="7" t="s">
        <v>79</v>
      </c>
      <c r="I34" s="7" t="s">
        <v>79</v>
      </c>
      <c r="J34" s="5"/>
      <c r="K34" s="5"/>
    </row>
    <row r="35" spans="1:11" s="28" customFormat="1" ht="144" customHeight="1" x14ac:dyDescent="0.2">
      <c r="A35" s="33" t="s">
        <v>73</v>
      </c>
      <c r="B35" s="29" t="s">
        <v>72</v>
      </c>
      <c r="C35" s="6">
        <v>0</v>
      </c>
      <c r="D35" s="6">
        <v>0</v>
      </c>
      <c r="E35" s="6">
        <v>0</v>
      </c>
      <c r="F35" s="6">
        <v>2246</v>
      </c>
      <c r="G35" s="7" t="s">
        <v>79</v>
      </c>
      <c r="H35" s="7" t="s">
        <v>79</v>
      </c>
      <c r="I35" s="7" t="s">
        <v>79</v>
      </c>
      <c r="J35" s="40" t="s">
        <v>83</v>
      </c>
      <c r="K35" s="40" t="s">
        <v>83</v>
      </c>
    </row>
    <row r="36" spans="1:11" s="28" customFormat="1" ht="83.25" customHeight="1" x14ac:dyDescent="0.2">
      <c r="A36" s="33" t="s">
        <v>71</v>
      </c>
      <c r="B36" s="29" t="s">
        <v>70</v>
      </c>
      <c r="C36" s="6">
        <v>0</v>
      </c>
      <c r="D36" s="6">
        <v>-4665.9399999999996</v>
      </c>
      <c r="E36" s="6">
        <v>-4665.9399999999996</v>
      </c>
      <c r="F36" s="6">
        <v>-6625.2942300000004</v>
      </c>
      <c r="G36" s="7" t="s">
        <v>79</v>
      </c>
      <c r="H36" s="7" t="s">
        <v>79</v>
      </c>
      <c r="I36" s="7" t="s">
        <v>79</v>
      </c>
      <c r="J36" s="5" t="s">
        <v>52</v>
      </c>
      <c r="K36" s="5" t="s">
        <v>52</v>
      </c>
    </row>
    <row r="37" spans="1:11" s="43" customFormat="1" ht="15.75" x14ac:dyDescent="0.25">
      <c r="A37" s="41" t="s">
        <v>29</v>
      </c>
      <c r="B37" s="42"/>
      <c r="C37" s="47">
        <f>C5+C19+C26</f>
        <v>5876037.5949200001</v>
      </c>
      <c r="D37" s="47">
        <f>D5+D19+D26</f>
        <v>6292541.4856799999</v>
      </c>
      <c r="E37" s="47">
        <f>E5+E19+E26</f>
        <v>2730385.7224599998</v>
      </c>
      <c r="F37" s="47">
        <f>F5+F19+F26</f>
        <v>3107214.7284599999</v>
      </c>
      <c r="G37" s="20">
        <f>IF((F37/C37)&gt;200%,"Св 200",(F37/C37))</f>
        <v>0.5287942220019618</v>
      </c>
      <c r="H37" s="20">
        <f t="shared" si="3"/>
        <v>0.49379328456254434</v>
      </c>
      <c r="I37" s="21">
        <f t="shared" si="4"/>
        <v>1.1380131030206559</v>
      </c>
      <c r="J37" s="22"/>
      <c r="K37" s="22"/>
    </row>
    <row r="38" spans="1:11" x14ac:dyDescent="0.2">
      <c r="G38" s="23"/>
      <c r="H38" s="23"/>
      <c r="I38" s="23"/>
      <c r="J38" s="23"/>
      <c r="K38" s="23"/>
    </row>
    <row r="39" spans="1:11" x14ac:dyDescent="0.2">
      <c r="D39" s="24"/>
      <c r="E39" s="24"/>
    </row>
  </sheetData>
  <mergeCells count="2">
    <mergeCell ref="A1:K1"/>
    <mergeCell ref="L23:N23"/>
  </mergeCells>
  <pageMargins left="0.23622047244094491" right="0.23622047244094491" top="0.74803149606299213" bottom="0.74803149606299213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полугодие 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2021-07-20T09:21:51Z</dcterms:modified>
</cp:coreProperties>
</file>