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5025" yWindow="3255" windowWidth="23505" windowHeight="11265"/>
  </bookViews>
  <sheets>
    <sheet name="9 месяцев  2021" sheetId="7" r:id="rId1"/>
  </sheets>
  <calcPr calcId="144525"/>
</workbook>
</file>

<file path=xl/calcChain.xml><?xml version="1.0" encoding="utf-8"?>
<calcChain xmlns="http://schemas.openxmlformats.org/spreadsheetml/2006/main">
  <c r="D5" i="7" l="1"/>
  <c r="H25" i="7" l="1"/>
  <c r="G25" i="7"/>
  <c r="I11" i="7" l="1"/>
  <c r="D27" i="7" l="1"/>
  <c r="D26" i="7" s="1"/>
  <c r="C31" i="7"/>
  <c r="I33" i="7" l="1"/>
  <c r="H33" i="7"/>
  <c r="D19" i="7"/>
  <c r="D13" i="7"/>
  <c r="D8" i="7"/>
  <c r="F27" i="7"/>
  <c r="F26" i="7" s="1"/>
  <c r="E27" i="7"/>
  <c r="E26" i="7" s="1"/>
  <c r="C27" i="7"/>
  <c r="C26" i="7" s="1"/>
  <c r="I15" i="7"/>
  <c r="H15" i="7"/>
  <c r="G15" i="7"/>
  <c r="F13" i="7"/>
  <c r="E13" i="7"/>
  <c r="C13" i="7"/>
  <c r="G6" i="7"/>
  <c r="H6" i="7"/>
  <c r="I6" i="7"/>
  <c r="D4" i="7" l="1"/>
  <c r="E19" i="7"/>
  <c r="E8" i="7"/>
  <c r="E5" i="7" s="1"/>
  <c r="I32" i="7"/>
  <c r="I31" i="7"/>
  <c r="I30" i="7"/>
  <c r="I29" i="7"/>
  <c r="I28" i="7"/>
  <c r="I25" i="7"/>
  <c r="I24" i="7"/>
  <c r="I23" i="7"/>
  <c r="I22" i="7"/>
  <c r="I21" i="7"/>
  <c r="I20" i="7"/>
  <c r="I17" i="7"/>
  <c r="I16" i="7"/>
  <c r="I14" i="7"/>
  <c r="I12" i="7"/>
  <c r="I10" i="7"/>
  <c r="I9" i="7"/>
  <c r="I7" i="7"/>
  <c r="E4" i="7" l="1"/>
  <c r="E37" i="7"/>
  <c r="I27" i="7" l="1"/>
  <c r="H32" i="7" l="1"/>
  <c r="H31" i="7"/>
  <c r="H30" i="7"/>
  <c r="H29" i="7"/>
  <c r="H28" i="7"/>
  <c r="H24" i="7"/>
  <c r="H23" i="7"/>
  <c r="H22" i="7"/>
  <c r="H21" i="7"/>
  <c r="H20" i="7"/>
  <c r="H17" i="7"/>
  <c r="H16" i="7"/>
  <c r="H14" i="7"/>
  <c r="H12" i="7"/>
  <c r="H11" i="7"/>
  <c r="H10" i="7"/>
  <c r="H9" i="7"/>
  <c r="H7" i="7"/>
  <c r="G32" i="7"/>
  <c r="G31" i="7"/>
  <c r="G30" i="7"/>
  <c r="G29" i="7"/>
  <c r="G28" i="7"/>
  <c r="G24" i="7"/>
  <c r="G23" i="7"/>
  <c r="G21" i="7"/>
  <c r="G20" i="7"/>
  <c r="G17" i="7"/>
  <c r="G16" i="7"/>
  <c r="G14" i="7"/>
  <c r="G12" i="7"/>
  <c r="G11" i="7"/>
  <c r="G10" i="7"/>
  <c r="G9" i="7"/>
  <c r="G7" i="7"/>
  <c r="G22" i="7"/>
  <c r="C8" i="7"/>
  <c r="C5" i="7" s="1"/>
  <c r="G13" i="7" l="1"/>
  <c r="I13" i="7"/>
  <c r="H13" i="7"/>
  <c r="I26" i="7"/>
  <c r="F19" i="7"/>
  <c r="I19" i="7" s="1"/>
  <c r="C19" i="7"/>
  <c r="C4" i="7" s="1"/>
  <c r="H19" i="7" l="1"/>
  <c r="G19" i="7"/>
  <c r="H26" i="7"/>
  <c r="H27" i="7"/>
  <c r="G27" i="7"/>
  <c r="F8" i="7"/>
  <c r="I8" i="7" s="1"/>
  <c r="G8" i="7" l="1"/>
  <c r="H8" i="7"/>
  <c r="G26" i="7"/>
  <c r="C37" i="7"/>
  <c r="D37" i="7"/>
  <c r="F5" i="7"/>
  <c r="I5" i="7" l="1"/>
  <c r="F4" i="7"/>
  <c r="F37" i="7"/>
  <c r="G5" i="7"/>
  <c r="H5" i="7"/>
  <c r="H4" i="7" l="1"/>
  <c r="G4" i="7"/>
  <c r="I4" i="7"/>
  <c r="G37" i="7"/>
  <c r="I37" i="7"/>
  <c r="H37" i="7"/>
</calcChain>
</file>

<file path=xl/sharedStrings.xml><?xml version="1.0" encoding="utf-8"?>
<sst xmlns="http://schemas.openxmlformats.org/spreadsheetml/2006/main" count="136" uniqueCount="107">
  <si>
    <t>Код дохода по классификации РФ</t>
  </si>
  <si>
    <t>Вид дохода</t>
  </si>
  <si>
    <t>Процент выполнения первоначального плана</t>
  </si>
  <si>
    <t>Налог на доходы  физических лиц</t>
  </si>
  <si>
    <t>000 1 01 02000 00 0000 110</t>
  </si>
  <si>
    <t>Акцизы по подакцизным товарам (продукции), производимым на территории Российской Федерации</t>
  </si>
  <si>
    <t>000 1 03 02000 00 0000 110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</si>
  <si>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</si>
  <si>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</si>
  <si>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</si>
  <si>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000 1 05 00000 00 0000 000</t>
  </si>
  <si>
    <t>000 1 05 01000 00 0000 110</t>
  </si>
  <si>
    <t>000 1 05 02000 00 0000 110</t>
  </si>
  <si>
    <t>000 1 05 03000 00 0000 110</t>
  </si>
  <si>
    <t>000 1 05 04000 00 0000 110</t>
  </si>
  <si>
    <t>Налог на имущество физических лиц</t>
  </si>
  <si>
    <t>Земельный налог</t>
  </si>
  <si>
    <t>000 1 06 00000 00 0000 000</t>
  </si>
  <si>
    <t xml:space="preserve">000 1 06 06000 00 0000 110 </t>
  </si>
  <si>
    <t>000 1 08 00000 00 0000 000</t>
  </si>
  <si>
    <t>000 1 09 00000 00 0000 000</t>
  </si>
  <si>
    <t>000 1 11 00000 00 0000 000</t>
  </si>
  <si>
    <t>Плата за негативное воздействие на окружающую среду</t>
  </si>
  <si>
    <t>000 1 12 01000 00 0000 120</t>
  </si>
  <si>
    <t>000 1 16 00000 00 0000 000</t>
  </si>
  <si>
    <t>000 1 13 00000 00 0000 000</t>
  </si>
  <si>
    <t>000 1 14 00000 00 0000 000</t>
  </si>
  <si>
    <t>000 1 17 00000 00 0000 000</t>
  </si>
  <si>
    <t>Прочие безвозмездные поступления в бюджеты муниципальных районов</t>
  </si>
  <si>
    <t>ВСЕГО ДОХОДОВ</t>
  </si>
  <si>
    <t>Налоги на совокупный доход, в том числе</t>
  </si>
  <si>
    <t>Налоги на имущество</t>
  </si>
  <si>
    <t>Доходы от использования имущества, находящегося в государственной и муниципальной собственности</t>
  </si>
  <si>
    <t>Штрафы, санкции, возмещение ущерба</t>
  </si>
  <si>
    <t xml:space="preserve"> НАЛОГОВЫЕ ДОХОДЫ:</t>
  </si>
  <si>
    <t>НЕНАЛОГОВЫЕ ДОХОДЫ</t>
  </si>
  <si>
    <t>БЕЗВОЗМЕЗДНЫЕ ПОСТУПЛЕНИЯ</t>
  </si>
  <si>
    <t>Налог, взимаемый в связи с применением патентной системы налогооблажения</t>
  </si>
  <si>
    <t>Государственная пошлина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</si>
  <si>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</si>
  <si>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</si>
  <si>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Прочие неналоговые доходы</t>
  </si>
  <si>
    <t>Задолженность и перерасчеты по отмененным налогам, сборам и иным обязательным платежам</t>
  </si>
  <si>
    <t>Процент выполнения уточненного плана</t>
  </si>
  <si>
    <t>Фактическое поступление доходов от уплаты акцизов на нефтепродукты, администрируемых Федеральным казначейством.</t>
  </si>
  <si>
    <t>Поступления по результатм деятельности предприятий, применяющих упрощенную систему налогообложения, объектом налогооблажения которых являются доходы</t>
  </si>
  <si>
    <t>Поступления по результатм деятельности предприятий, использующих в качестве системы налогообложения единый сельскохозяйственный налог</t>
  </si>
  <si>
    <t xml:space="preserve">Поступление в соответствии с заключенными соглашениями о передаче полномочий из бюджетов поселений в муниципальный район </t>
  </si>
  <si>
    <t>Фактическое поступление в соответствии с заключенными договорами пожертвования.</t>
  </si>
  <si>
    <t>Произведен возврат остатков субсидий и субвенций прошлых лет</t>
  </si>
  <si>
    <t>Поступление государственной пошлины по делам, рассматриваемым в судах общей юрисдикции. Данный вид дохода носит заявительный характер.</t>
  </si>
  <si>
    <t>Фактическое поступление от налогоплательщиков по срокам уплаты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</si>
  <si>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</si>
  <si>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</si>
  <si>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 xml:space="preserve">Поступления по результатам деятельности предприятий. </t>
  </si>
  <si>
    <t>Поступления от налогоплательщиков, применяющих патентную систему налогообложения.</t>
  </si>
  <si>
    <t>000  2  02  00000  00  0000  000</t>
  </si>
  <si>
    <t>БЕЗВОЗМЕЗДНЫЕ ПОСТУПЛЕНИЯ ОТ ДРУГИХ БЮДЖЕТОВ БЮДЖЕТНОЙ СИСТЕМЫ РОССИЙСКОЙ ФЕДЕРАЦИИ, В ТОМ ЧИСЛЕ:</t>
  </si>
  <si>
    <t>Дотации бюджетам бюджетной системы Российской Федерации</t>
  </si>
  <si>
    <t>000  2 02 10000 00 0000 150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</si>
  <si>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</si>
  <si>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</si>
  <si>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</si>
  <si>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</si>
  <si>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000 2 02 40000 00 0000 150</t>
  </si>
  <si>
    <t>Справочно:
000 2 02 40014 05 0000 150</t>
  </si>
  <si>
    <t>000  2 07 05000 05 0000 150</t>
  </si>
  <si>
    <t>000 2 19 00000 05 0000 150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</si>
  <si>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</si>
  <si>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000 2 18 00000 05 0000 150
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</si>
  <si>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</si>
  <si>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Транспортный налог</t>
  </si>
  <si>
    <t>000 1 06 04000 00 0000 110</t>
  </si>
  <si>
    <t>000 1 06 01000 00 0000 110</t>
  </si>
  <si>
    <t>НАЛОГОВЫЕ И НЕНАЛОГОВЫЕ ДОХОДЫ</t>
  </si>
  <si>
    <t>Иные межбюджетные трансферты:</t>
  </si>
  <si>
    <t>-</t>
  </si>
  <si>
    <t>Поступления по результатам деятельности предприятий.</t>
  </si>
  <si>
    <t>Поступления по результатм деятельности предприятий, применяющих упрощенную систему налогообложения, объектом налогооблажения которых являются доходы.</t>
  </si>
  <si>
    <t xml:space="preserve">Поступления по результатм деятельности предприятий, использующих в качестве системы налогообложения единый сельскохозяйственный налог. </t>
  </si>
  <si>
    <t>Доходы от возврата остатков субсидий, субвенций и иных межбюджетных трансфертов, имеющих целевое назначение, прошлых лет</t>
  </si>
  <si>
    <t>Причины отклонения от первоначального плана на год</t>
  </si>
  <si>
    <t>Причины отклонения от уточннного плана на год</t>
  </si>
  <si>
    <t>Первоначальный план на 2021 год 
(тыс. руб.)</t>
  </si>
  <si>
    <t>Уточненный план на 2021 год
 (тыс. руб.)</t>
  </si>
  <si>
    <t>В связи с увеличением поступлений платы за выбросы загрязняющих веществ в атмосферный воздух стационарными объектами, а также увеличение поступлений платы за сбросы загрязняющих веществ в водные объекты.</t>
  </si>
  <si>
    <t>В связи с поступлением дебиторской задолженности прошлых лет.</t>
  </si>
  <si>
    <t>Фактическое поступление прочих неналоговых доходов</t>
  </si>
  <si>
    <t>Поступление авансовых платежей от налогоплательщиков.Срок уплаты до 1 декабря 2021 г.</t>
  </si>
  <si>
    <t xml:space="preserve">Поступление авансовых платежей за  муниципальное имущество предоставленное в аренду.  </t>
  </si>
  <si>
    <t>Фактическое поступление. Срок уплаты до 1 декабря 2021 г.</t>
  </si>
  <si>
    <r>
      <rPr>
        <i/>
        <u/>
        <sz val="10"/>
        <rFont val="Times New Roman"/>
        <family val="1"/>
        <charset val="204"/>
      </rPr>
      <t>В том числе:</t>
    </r>
    <r>
      <rPr>
        <i/>
        <sz val="10"/>
        <rFont val="Times New Roman"/>
        <family val="1"/>
        <charset val="204"/>
      </rPr>
      <t xml:space="preserve">
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  </r>
  </si>
  <si>
    <t>В связи с поступлением сумм по искам о возмещении вреда, причиненного окружающей среде. Данный вид поступлений имеет разовый и непостоянный характер</t>
  </si>
  <si>
    <t>Сведения об исполнении бюджета Нефтеюганского района за 9 месяцев  2021 года по доходам в разрезе видов доходов
 в сравнении с запланированными значениями</t>
  </si>
  <si>
    <t>Уточненный план на 01.10.2021
 (тыс. руб.)</t>
  </si>
  <si>
    <t>Исполнено на 01.10.2021 (тыс. руб.)</t>
  </si>
  <si>
    <t>Процент выполнения уточненного плана на 01.10.2021</t>
  </si>
  <si>
    <t xml:space="preserve">В 2021 году поступает задолженность по налогу за прошлые периоды.
</t>
  </si>
  <si>
    <t>Поступление иных межбюджетных трансфертов  согласно принятым уведомлениям от департамента финансов ХМАО-Югры в соответствии с Законом о бюджете автономного округа Югры.</t>
  </si>
  <si>
    <t>Поступление иных межбюджетных трансфертов  согласно принятым уведомлениям от департамента финансов ХМАО-Югры в соответствии с Законом о бюджете автономного округа Югры .</t>
  </si>
  <si>
    <t>Поступление субвенций  согласно принятым уведомлениям от департамента финансов ХМАО-Югры в соответствии с Законом о бюджете автономного округа Югры .</t>
  </si>
  <si>
    <t>Поступление субвенций  согласно принятым уведомлениям от департамента финансов ХМАО-Югры в соответствии с Законом о бюджете автономного округа Югры.</t>
  </si>
  <si>
    <t>Поступление субсидий согласно принятым уведомлениям от департамента финансов ХМАО-Югры в соответствии с Законом о бюджете автономного округа Югры.</t>
  </si>
  <si>
    <t>Поступление субсидий согласно принятым уведомлениям от департамента финансов ХМАО-Югры в соответствии с Законом о бюджете автономного округа Югры .</t>
  </si>
  <si>
    <t>Поступление дотаций согласно принятым уведомлениям от департамента финансов ХМАО-Югры в соответствии с Законом о бюджете автономного округа Югры.</t>
  </si>
  <si>
    <t>Снижение в связи с досрочным погашением платежей по договорам мены квартир в 2020 году,  а также в связи с несостоявшимися аукционами проводимыми  за 9 месяцев 2021 года.  Данный вид дохода носит заявительный характер.</t>
  </si>
  <si>
    <t>Снижение в связи с досрочным погашением платежей по договорам мены квартир в 2020 году,  а также в связи с несостоявшимися аукционами проводимыми за 9 месяцев 2021 года.  Данный вид дохода носит заявительный характер.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</si>
</sst>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u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6" fillId="0" borderId="0"/>
  </cellStyleXfs>
  <cellXfs count="53">
    <xf numFmtId="0" fontId="0" fillId="0" borderId="0" xfId="0"/>
    <xf numFmtId="164" fontId="3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164" fontId="4" fillId="0" borderId="1" xfId="1" applyNumberFormat="1" applyFont="1" applyFill="1" applyBorder="1" applyAlignment="1">
      <alignment vertical="center" wrapText="1"/>
    </xf>
    <xf numFmtId="164" fontId="3" fillId="0" borderId="1" xfId="1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/>
    <xf numFmtId="9" fontId="3" fillId="0" borderId="2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/>
    </xf>
    <xf numFmtId="0" fontId="3" fillId="0" borderId="0" xfId="0" applyFont="1" applyFill="1"/>
    <xf numFmtId="0" fontId="8" fillId="0" borderId="0" xfId="0" applyFont="1" applyFill="1"/>
    <xf numFmtId="0" fontId="9" fillId="0" borderId="0" xfId="0" applyFont="1" applyFill="1" applyAlignment="1">
      <alignment horizontal="center" vertical="center" wrapText="1"/>
    </xf>
    <xf numFmtId="0" fontId="4" fillId="0" borderId="1" xfId="0" applyFont="1" applyFill="1" applyBorder="1"/>
    <xf numFmtId="0" fontId="4" fillId="0" borderId="0" xfId="0" applyFont="1" applyFill="1"/>
    <xf numFmtId="164" fontId="4" fillId="0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justify" vertical="center" wrapText="1"/>
    </xf>
    <xf numFmtId="0" fontId="4" fillId="0" borderId="0" xfId="0" applyFont="1" applyFill="1" applyAlignment="1">
      <alignment wrapText="1"/>
    </xf>
    <xf numFmtId="164" fontId="4" fillId="0" borderId="1" xfId="0" applyNumberFormat="1" applyFont="1" applyFill="1" applyBorder="1" applyAlignment="1">
      <alignment vertical="center" wrapText="1"/>
    </xf>
    <xf numFmtId="164" fontId="3" fillId="0" borderId="1" xfId="1" applyNumberFormat="1" applyFont="1" applyFill="1" applyBorder="1" applyAlignment="1">
      <alignment horizontal="left" vertical="center" wrapText="1"/>
    </xf>
    <xf numFmtId="164" fontId="10" fillId="0" borderId="1" xfId="1" applyNumberFormat="1" applyFont="1" applyFill="1" applyBorder="1" applyAlignment="1">
      <alignment horizontal="justify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0" xfId="0" applyFont="1" applyFill="1"/>
    <xf numFmtId="4" fontId="7" fillId="0" borderId="1" xfId="0" applyNumberFormat="1" applyFont="1" applyFill="1" applyBorder="1"/>
    <xf numFmtId="0" fontId="13" fillId="0" borderId="0" xfId="0" applyFont="1" applyFill="1"/>
    <xf numFmtId="4" fontId="13" fillId="0" borderId="0" xfId="0" applyNumberFormat="1" applyFont="1" applyFill="1"/>
    <xf numFmtId="2" fontId="13" fillId="0" borderId="1" xfId="0" applyNumberFormat="1" applyFont="1" applyFill="1" applyBorder="1" applyAlignment="1">
      <alignment horizontal="justify" vertical="center" wrapText="1"/>
    </xf>
    <xf numFmtId="4" fontId="12" fillId="0" borderId="1" xfId="0" applyNumberFormat="1" applyFont="1" applyFill="1" applyBorder="1" applyAlignment="1">
      <alignment horizontal="justify" vertical="center"/>
    </xf>
    <xf numFmtId="0" fontId="12" fillId="0" borderId="1" xfId="0" applyFont="1" applyFill="1" applyBorder="1" applyAlignment="1">
      <alignment horizontal="justify" vertical="center"/>
    </xf>
    <xf numFmtId="2" fontId="12" fillId="0" borderId="1" xfId="0" applyNumberFormat="1" applyFont="1" applyFill="1" applyBorder="1" applyAlignment="1">
      <alignment horizontal="justify" vertical="center" wrapText="1"/>
    </xf>
    <xf numFmtId="2" fontId="3" fillId="0" borderId="1" xfId="0" applyNumberFormat="1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2" fontId="5" fillId="0" borderId="1" xfId="0" applyNumberFormat="1" applyFont="1" applyFill="1" applyBorder="1" applyAlignment="1">
      <alignment horizontal="justify"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/>
    </xf>
    <xf numFmtId="4" fontId="16" fillId="0" borderId="1" xfId="0" applyNumberFormat="1" applyFont="1" applyFill="1" applyBorder="1"/>
    <xf numFmtId="0" fontId="1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wrapText="1"/>
    </xf>
    <xf numFmtId="0" fontId="0" fillId="0" borderId="0" xfId="0" applyAlignment="1">
      <alignment wrapText="1"/>
    </xf>
  </cellXfs>
  <cellStyles count="4">
    <cellStyle name="Обычный" xfId="0" builtinId="0"/>
    <cellStyle name="Обычный 2" xfId="3"/>
    <cellStyle name="Обычный 3" xfId="2"/>
    <cellStyle name="Обычный_Сокращенный анализ" xfId="1"/>
  </cellStyles>
  <dxfs count="0"/>
  <tableStyles count="0" defaultTableStyle="TableStyleMedium2" defaultPivotStyle="PivotStyleMedium9"/>
  <colors>
    <mruColors>
      <color rgb="FF0000FF"/>
      <color rgb="FFF9CEFE"/>
      <color rgb="FFFF438B"/>
      <color rgb="FFFF9F9F"/>
      <color rgb="FFFFFFAB"/>
      <color rgb="FFBAF6FE"/>
      <color rgb="FFFFC5FF"/>
      <color rgb="FFD1FFCD"/>
      <color rgb="FFFFFFB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zoomScale="95" zoomScaleNormal="95" zoomScaleSheetLayoutView="100" workbookViewId="0">
      <pane xSplit="2" ySplit="3" topLeftCell="C28" activePane="bottomRight" state="frozen"/>
      <selection pane="topRight" activeCell="C1" sqref="C1"/>
      <selection pane="bottomLeft" activeCell="A3" sqref="A3"/>
      <selection pane="bottomRight" activeCell="K28" sqref="K28"/>
    </sheetView>
  </sheetViews>
  <sheetFormatPr defaultColWidth="9.140625" defaultRowHeight="12.75" x14ac:dyDescent="0.2"/>
  <cols>
    <col min="1" max="1" width="30.28515625" style="2" customWidth="1"/>
    <col min="2" max="2" width="26.7109375" style="2" customWidth="1"/>
    <col min="3" max="3" width="19.85546875" style="20" customWidth="1"/>
    <col min="4" max="5" width="18.7109375" style="36" customWidth="1"/>
    <col min="6" max="6" width="19" style="36" customWidth="1"/>
    <col min="7" max="7" width="19.42578125" style="2" customWidth="1"/>
    <col min="8" max="8" width="17" style="2" customWidth="1"/>
    <col min="9" max="9" width="14.42578125" style="2" customWidth="1"/>
    <col min="10" max="10" width="28.5703125" style="2" customWidth="1"/>
    <col min="11" max="11" width="25.85546875" style="2" customWidth="1"/>
    <col min="12" max="13" width="9.140625" style="2"/>
    <col min="14" max="14" width="51.42578125" style="2" customWidth="1"/>
    <col min="15" max="16384" width="9.140625" style="2"/>
  </cols>
  <sheetData>
    <row r="1" spans="1:11" s="19" customFormat="1" ht="46.5" customHeight="1" x14ac:dyDescent="0.3">
      <c r="A1" s="50" t="s">
        <v>93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s="21" customFormat="1" ht="78.75" x14ac:dyDescent="0.25">
      <c r="A2" s="12" t="s">
        <v>1</v>
      </c>
      <c r="B2" s="12" t="s">
        <v>0</v>
      </c>
      <c r="C2" s="12" t="s">
        <v>83</v>
      </c>
      <c r="D2" s="12" t="s">
        <v>84</v>
      </c>
      <c r="E2" s="12" t="s">
        <v>94</v>
      </c>
      <c r="F2" s="12" t="s">
        <v>95</v>
      </c>
      <c r="G2" s="12" t="s">
        <v>2</v>
      </c>
      <c r="H2" s="12" t="s">
        <v>43</v>
      </c>
      <c r="I2" s="12" t="s">
        <v>96</v>
      </c>
      <c r="J2" s="12" t="s">
        <v>81</v>
      </c>
      <c r="K2" s="12" t="s">
        <v>82</v>
      </c>
    </row>
    <row r="3" spans="1:11" s="21" customFormat="1" ht="15.75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</row>
    <row r="4" spans="1:11" s="23" customFormat="1" ht="30" customHeight="1" x14ac:dyDescent="0.2">
      <c r="A4" s="13" t="s">
        <v>74</v>
      </c>
      <c r="B4" s="22"/>
      <c r="C4" s="5">
        <f>C5+C19</f>
        <v>2330918.0999999996</v>
      </c>
      <c r="D4" s="5">
        <f>D5+D19</f>
        <v>2705534.04</v>
      </c>
      <c r="E4" s="5">
        <f t="shared" ref="E4:F4" si="0">E5+E19</f>
        <v>1973444.58302</v>
      </c>
      <c r="F4" s="5">
        <f t="shared" si="0"/>
        <v>2120248.4362399997</v>
      </c>
      <c r="G4" s="8">
        <f t="shared" ref="G4" si="1">IF((F4/C4)&gt;200%,"Св 200",(F4/C4))</f>
        <v>0.90961944833668762</v>
      </c>
      <c r="H4" s="8">
        <f>IF((F4/D4)&gt;200%,"Св 200",(F4/D4))</f>
        <v>0.78367095179478863</v>
      </c>
      <c r="I4" s="8">
        <f>IF((F4/E4)&gt;200%,"Св 200",(F4/E4))</f>
        <v>1.0743896507067572</v>
      </c>
      <c r="J4" s="14"/>
      <c r="K4" s="14"/>
    </row>
    <row r="5" spans="1:11" s="23" customFormat="1" ht="24" customHeight="1" x14ac:dyDescent="0.2">
      <c r="A5" s="13" t="s">
        <v>34</v>
      </c>
      <c r="B5" s="22"/>
      <c r="C5" s="5">
        <f>C6+C7+C8+C13+C17+C18</f>
        <v>1416791.2</v>
      </c>
      <c r="D5" s="5">
        <f>D6+D7+D8+D13+D17+D18</f>
        <v>1455189.9872399999</v>
      </c>
      <c r="E5" s="5">
        <f>E6+E7+E8+E13+E17+E18</f>
        <v>1004439.8692600001</v>
      </c>
      <c r="F5" s="5">
        <f>F6+F7+F8+F13+F17+F18</f>
        <v>1062344.9344500001</v>
      </c>
      <c r="G5" s="8">
        <f t="shared" ref="G5:G21" si="2">IF((F5/C5)&gt;200%,"Св 200",(F5/C5))</f>
        <v>0.74982462796917437</v>
      </c>
      <c r="H5" s="8">
        <f>IF((F5/D5)&gt;200%,"Св 200",(F5/D5))</f>
        <v>0.73003865046165328</v>
      </c>
      <c r="I5" s="8">
        <f>IF((F5/E5)&gt;200%,"Св 200",(F5/E5))</f>
        <v>1.0576491106756449</v>
      </c>
      <c r="J5" s="14"/>
      <c r="K5" s="14"/>
    </row>
    <row r="6" spans="1:11" s="23" customFormat="1" ht="57" customHeight="1" x14ac:dyDescent="0.2">
      <c r="A6" s="3" t="s">
        <v>3</v>
      </c>
      <c r="B6" s="24" t="s">
        <v>4</v>
      </c>
      <c r="C6" s="5">
        <v>1284569</v>
      </c>
      <c r="D6" s="5">
        <v>1314635.595</v>
      </c>
      <c r="E6" s="5">
        <v>899227.91702000005</v>
      </c>
      <c r="F6" s="5">
        <v>941838.16555999999</v>
      </c>
      <c r="G6" s="6">
        <f>IF((F6/C6)&gt;200%,"Св 200",(F6/C6))</f>
        <v>0.73319390827584974</v>
      </c>
      <c r="H6" s="6">
        <f>IF((F6/D6)&gt;200%,"Св 200",(F6/D6))</f>
        <v>0.71642527339296636</v>
      </c>
      <c r="I6" s="8">
        <f>IF((F6/E6)&gt;200%,"Св 200",(F6/E6))</f>
        <v>1.0473853710872416</v>
      </c>
      <c r="J6" s="42" t="s">
        <v>54</v>
      </c>
      <c r="K6" s="42" t="s">
        <v>77</v>
      </c>
    </row>
    <row r="7" spans="1:11" s="23" customFormat="1" ht="81.75" customHeight="1" x14ac:dyDescent="0.2">
      <c r="A7" s="3" t="s">
        <v>5</v>
      </c>
      <c r="B7" s="24" t="s">
        <v>6</v>
      </c>
      <c r="C7" s="5">
        <v>6775.7</v>
      </c>
      <c r="D7" s="5">
        <v>6775.7</v>
      </c>
      <c r="E7" s="5">
        <v>5081.76</v>
      </c>
      <c r="F7" s="5">
        <v>4775.6177200000002</v>
      </c>
      <c r="G7" s="6">
        <f t="shared" si="2"/>
        <v>0.70481540209867621</v>
      </c>
      <c r="H7" s="6">
        <f t="shared" ref="H7:H37" si="3">IF((F7/D7)&gt;200%,"Св 200",(F7/D7))</f>
        <v>0.70481540209867621</v>
      </c>
      <c r="I7" s="8">
        <f t="shared" ref="I7:I37" si="4">IF((F7/E7)&gt;200%,"Св 200",(F7/E7))</f>
        <v>0.93975664336765219</v>
      </c>
      <c r="J7" s="42" t="s">
        <v>44</v>
      </c>
      <c r="K7" s="42" t="s">
        <v>44</v>
      </c>
    </row>
    <row r="8" spans="1:11" s="23" customFormat="1" ht="25.5" x14ac:dyDescent="0.2">
      <c r="A8" s="3" t="s">
        <v>30</v>
      </c>
      <c r="B8" s="24" t="s">
        <v>10</v>
      </c>
      <c r="C8" s="5">
        <f>C9+C10+C11+C12</f>
        <v>83842.899999999994</v>
      </c>
      <c r="D8" s="5">
        <f>D9+D10+D11+D12</f>
        <v>92175.092240000013</v>
      </c>
      <c r="E8" s="5">
        <f t="shared" ref="E8:F8" si="5">E9+E10+E11+E12</f>
        <v>73461.192239999989</v>
      </c>
      <c r="F8" s="5">
        <f t="shared" si="5"/>
        <v>84491.249450000003</v>
      </c>
      <c r="G8" s="6">
        <f t="shared" si="2"/>
        <v>1.0077329082128601</v>
      </c>
      <c r="H8" s="6">
        <f t="shared" si="3"/>
        <v>0.91663862109306837</v>
      </c>
      <c r="I8" s="8">
        <f t="shared" si="4"/>
        <v>1.1501480832759217</v>
      </c>
      <c r="J8" s="39"/>
      <c r="K8" s="39"/>
    </row>
    <row r="9" spans="1:11" s="19" customFormat="1" ht="76.5" x14ac:dyDescent="0.2">
      <c r="A9" s="4" t="s">
        <v>7</v>
      </c>
      <c r="B9" s="1" t="s">
        <v>11</v>
      </c>
      <c r="C9" s="9">
        <v>81000</v>
      </c>
      <c r="D9" s="9">
        <v>81000.000150000007</v>
      </c>
      <c r="E9" s="9">
        <v>63300.00015</v>
      </c>
      <c r="F9" s="9">
        <v>72897.305290000004</v>
      </c>
      <c r="G9" s="10">
        <f t="shared" si="2"/>
        <v>0.89996673197530874</v>
      </c>
      <c r="H9" s="10">
        <f t="shared" si="3"/>
        <v>0.89996673030870356</v>
      </c>
      <c r="I9" s="11">
        <f t="shared" si="4"/>
        <v>1.1516161945854277</v>
      </c>
      <c r="J9" s="42" t="s">
        <v>45</v>
      </c>
      <c r="K9" s="42" t="s">
        <v>78</v>
      </c>
    </row>
    <row r="10" spans="1:11" s="19" customFormat="1" ht="70.5" customHeight="1" x14ac:dyDescent="0.2">
      <c r="A10" s="4" t="s">
        <v>8</v>
      </c>
      <c r="B10" s="1" t="s">
        <v>12</v>
      </c>
      <c r="C10" s="9">
        <v>0</v>
      </c>
      <c r="D10" s="9">
        <v>5890.9886999999999</v>
      </c>
      <c r="E10" s="9">
        <v>5890.9886999999999</v>
      </c>
      <c r="F10" s="9">
        <v>6113.8551799999996</v>
      </c>
      <c r="G10" s="10" t="e">
        <f t="shared" si="2"/>
        <v>#DIV/0!</v>
      </c>
      <c r="H10" s="10">
        <f t="shared" si="3"/>
        <v>1.0378317615852837</v>
      </c>
      <c r="I10" s="11">
        <f t="shared" si="4"/>
        <v>1.0378317615852837</v>
      </c>
      <c r="J10" s="42" t="s">
        <v>97</v>
      </c>
      <c r="K10" s="42" t="s">
        <v>97</v>
      </c>
    </row>
    <row r="11" spans="1:11" s="19" customFormat="1" ht="76.5" x14ac:dyDescent="0.2">
      <c r="A11" s="4" t="s">
        <v>9</v>
      </c>
      <c r="B11" s="1" t="s">
        <v>13</v>
      </c>
      <c r="C11" s="9">
        <v>948</v>
      </c>
      <c r="D11" s="9">
        <v>948</v>
      </c>
      <c r="E11" s="9">
        <v>597</v>
      </c>
      <c r="F11" s="9">
        <v>816.85458000000006</v>
      </c>
      <c r="G11" s="10">
        <f t="shared" si="2"/>
        <v>0.8616609493670887</v>
      </c>
      <c r="H11" s="10">
        <f t="shared" si="3"/>
        <v>0.8616609493670887</v>
      </c>
      <c r="I11" s="11">
        <f>IF((F11/E11)&gt;200%,"Св 200",(F11/E11))</f>
        <v>1.3682656281407035</v>
      </c>
      <c r="J11" s="42" t="s">
        <v>46</v>
      </c>
      <c r="K11" s="42" t="s">
        <v>79</v>
      </c>
    </row>
    <row r="12" spans="1:11" s="19" customFormat="1" ht="51" x14ac:dyDescent="0.2">
      <c r="A12" s="4" t="s">
        <v>37</v>
      </c>
      <c r="B12" s="1" t="s">
        <v>14</v>
      </c>
      <c r="C12" s="9">
        <v>1894.9</v>
      </c>
      <c r="D12" s="9">
        <v>4336.1033900000002</v>
      </c>
      <c r="E12" s="9">
        <v>3673.2033900000001</v>
      </c>
      <c r="F12" s="9">
        <v>4663.2344000000003</v>
      </c>
      <c r="G12" s="10" t="str">
        <f t="shared" si="2"/>
        <v>Св 200</v>
      </c>
      <c r="H12" s="10">
        <f t="shared" si="3"/>
        <v>1.0754435447167694</v>
      </c>
      <c r="I12" s="11">
        <f t="shared" si="4"/>
        <v>1.2695279582653332</v>
      </c>
      <c r="J12" s="44" t="s">
        <v>55</v>
      </c>
      <c r="K12" s="42" t="s">
        <v>55</v>
      </c>
    </row>
    <row r="13" spans="1:11" s="23" customFormat="1" x14ac:dyDescent="0.2">
      <c r="A13" s="3" t="s">
        <v>31</v>
      </c>
      <c r="B13" s="24" t="s">
        <v>17</v>
      </c>
      <c r="C13" s="5">
        <f>C14+C16+C15</f>
        <v>39075.599999999999</v>
      </c>
      <c r="D13" s="5">
        <f>D14+D16+D15</f>
        <v>39075.599999999999</v>
      </c>
      <c r="E13" s="5">
        <f t="shared" ref="E13:F13" si="6">E14+E16+E15</f>
        <v>24749</v>
      </c>
      <c r="F13" s="5">
        <f t="shared" si="6"/>
        <v>29393.139430000003</v>
      </c>
      <c r="G13" s="6">
        <f t="shared" si="2"/>
        <v>0.7522121075556103</v>
      </c>
      <c r="H13" s="6">
        <f t="shared" si="3"/>
        <v>0.7522121075556103</v>
      </c>
      <c r="I13" s="8">
        <f t="shared" si="4"/>
        <v>1.1876495789728878</v>
      </c>
      <c r="J13" s="40"/>
      <c r="K13" s="40"/>
    </row>
    <row r="14" spans="1:11" s="19" customFormat="1" ht="38.25" x14ac:dyDescent="0.2">
      <c r="A14" s="4" t="s">
        <v>15</v>
      </c>
      <c r="B14" s="1" t="s">
        <v>73</v>
      </c>
      <c r="C14" s="9">
        <v>370.8</v>
      </c>
      <c r="D14" s="9">
        <v>370.8</v>
      </c>
      <c r="E14" s="9">
        <v>31</v>
      </c>
      <c r="F14" s="9">
        <v>346.9769</v>
      </c>
      <c r="G14" s="10">
        <f t="shared" si="2"/>
        <v>0.93575215749730312</v>
      </c>
      <c r="H14" s="10">
        <f t="shared" si="3"/>
        <v>0.93575215749730312</v>
      </c>
      <c r="I14" s="15" t="str">
        <f t="shared" si="4"/>
        <v>Св 200</v>
      </c>
      <c r="J14" s="43" t="s">
        <v>90</v>
      </c>
      <c r="K14" s="43" t="s">
        <v>90</v>
      </c>
    </row>
    <row r="15" spans="1:11" s="19" customFormat="1" ht="51" x14ac:dyDescent="0.2">
      <c r="A15" s="4" t="s">
        <v>71</v>
      </c>
      <c r="B15" s="1" t="s">
        <v>72</v>
      </c>
      <c r="C15" s="9">
        <v>10810.8</v>
      </c>
      <c r="D15" s="9">
        <v>10810.8</v>
      </c>
      <c r="E15" s="9">
        <v>5200</v>
      </c>
      <c r="F15" s="9">
        <v>7093.8348900000001</v>
      </c>
      <c r="G15" s="10">
        <f t="shared" ref="G15" si="7">IF((F15/C15)&gt;200%,"Св 200",(F15/C15))</f>
        <v>0.65618038350538355</v>
      </c>
      <c r="H15" s="10">
        <f t="shared" ref="H15" si="8">IF((F15/D15)&gt;200%,"Св 200",(F15/D15))</f>
        <v>0.65618038350538355</v>
      </c>
      <c r="I15" s="15">
        <f t="shared" ref="I15" si="9">IF((F15/E15)&gt;200%,"Св 200",(F15/E15))</f>
        <v>1.3641990173076923</v>
      </c>
      <c r="J15" s="43" t="s">
        <v>88</v>
      </c>
      <c r="K15" s="43" t="s">
        <v>88</v>
      </c>
    </row>
    <row r="16" spans="1:11" s="19" customFormat="1" ht="38.25" x14ac:dyDescent="0.2">
      <c r="A16" s="4" t="s">
        <v>16</v>
      </c>
      <c r="B16" s="1" t="s">
        <v>18</v>
      </c>
      <c r="C16" s="9">
        <v>27894</v>
      </c>
      <c r="D16" s="9">
        <v>27894</v>
      </c>
      <c r="E16" s="9">
        <v>19518</v>
      </c>
      <c r="F16" s="9">
        <v>21952.32764</v>
      </c>
      <c r="G16" s="10">
        <f t="shared" si="2"/>
        <v>0.78699102459310244</v>
      </c>
      <c r="H16" s="10">
        <f t="shared" si="3"/>
        <v>0.78699102459310244</v>
      </c>
      <c r="I16" s="11">
        <f t="shared" si="4"/>
        <v>1.1247221866994568</v>
      </c>
      <c r="J16" s="42" t="s">
        <v>51</v>
      </c>
      <c r="K16" s="42" t="s">
        <v>51</v>
      </c>
    </row>
    <row r="17" spans="1:14" s="23" customFormat="1" ht="76.5" x14ac:dyDescent="0.2">
      <c r="A17" s="25" t="s">
        <v>38</v>
      </c>
      <c r="B17" s="24" t="s">
        <v>19</v>
      </c>
      <c r="C17" s="5">
        <v>2528</v>
      </c>
      <c r="D17" s="5">
        <v>2528</v>
      </c>
      <c r="E17" s="5">
        <v>1920</v>
      </c>
      <c r="F17" s="5">
        <v>1846.7622899999999</v>
      </c>
      <c r="G17" s="6">
        <f t="shared" si="2"/>
        <v>0.73052305775316451</v>
      </c>
      <c r="H17" s="6">
        <f t="shared" si="3"/>
        <v>0.73052305775316451</v>
      </c>
      <c r="I17" s="7">
        <f t="shared" si="4"/>
        <v>0.961855359375</v>
      </c>
      <c r="J17" s="43" t="s">
        <v>50</v>
      </c>
      <c r="K17" s="43" t="s">
        <v>50</v>
      </c>
    </row>
    <row r="18" spans="1:14" s="23" customFormat="1" ht="38.25" x14ac:dyDescent="0.2">
      <c r="A18" s="26" t="s">
        <v>42</v>
      </c>
      <c r="B18" s="24" t="s">
        <v>20</v>
      </c>
      <c r="C18" s="5">
        <v>0</v>
      </c>
      <c r="D18" s="5">
        <v>0</v>
      </c>
      <c r="E18" s="5">
        <v>0</v>
      </c>
      <c r="F18" s="5">
        <v>0</v>
      </c>
      <c r="G18" s="6" t="s">
        <v>76</v>
      </c>
      <c r="H18" s="6" t="s">
        <v>76</v>
      </c>
      <c r="I18" s="6" t="s">
        <v>76</v>
      </c>
      <c r="J18" s="41"/>
      <c r="K18" s="41"/>
    </row>
    <row r="19" spans="1:14" s="23" customFormat="1" ht="22.5" customHeight="1" x14ac:dyDescent="0.2">
      <c r="A19" s="13" t="s">
        <v>35</v>
      </c>
      <c r="B19" s="22"/>
      <c r="C19" s="5">
        <f>C20+C21+C24+C22+C23+C25</f>
        <v>914126.89999999991</v>
      </c>
      <c r="D19" s="5">
        <f>D20+D21+D24+D22+D23+D25</f>
        <v>1250344.0527599999</v>
      </c>
      <c r="E19" s="5">
        <f t="shared" ref="E19:F19" si="10">E20+E21+E24+E22+E23+E25</f>
        <v>969004.71375999996</v>
      </c>
      <c r="F19" s="5">
        <f t="shared" si="10"/>
        <v>1057903.5017899999</v>
      </c>
      <c r="G19" s="6">
        <f t="shared" si="2"/>
        <v>1.1572829787527312</v>
      </c>
      <c r="H19" s="6">
        <f t="shared" si="3"/>
        <v>0.84608992177376441</v>
      </c>
      <c r="I19" s="8">
        <f t="shared" si="4"/>
        <v>1.0917423690180501</v>
      </c>
      <c r="J19" s="40"/>
      <c r="K19" s="40"/>
    </row>
    <row r="20" spans="1:14" s="23" customFormat="1" ht="80.25" customHeight="1" x14ac:dyDescent="0.2">
      <c r="A20" s="3" t="s">
        <v>32</v>
      </c>
      <c r="B20" s="24" t="s">
        <v>21</v>
      </c>
      <c r="C20" s="5">
        <v>237500.5</v>
      </c>
      <c r="D20" s="5">
        <v>281378.90000000002</v>
      </c>
      <c r="E20" s="5">
        <v>217466.595</v>
      </c>
      <c r="F20" s="5">
        <v>208613.79066</v>
      </c>
      <c r="G20" s="6">
        <f t="shared" si="2"/>
        <v>0.87837200620630274</v>
      </c>
      <c r="H20" s="6">
        <f t="shared" si="3"/>
        <v>0.74139813134531407</v>
      </c>
      <c r="I20" s="8">
        <f t="shared" si="4"/>
        <v>0.95929119900001192</v>
      </c>
      <c r="J20" s="46" t="s">
        <v>89</v>
      </c>
      <c r="K20" s="46" t="s">
        <v>89</v>
      </c>
      <c r="N20" s="27"/>
    </row>
    <row r="21" spans="1:14" s="23" customFormat="1" ht="116.25" customHeight="1" x14ac:dyDescent="0.2">
      <c r="A21" s="3" t="s">
        <v>22</v>
      </c>
      <c r="B21" s="24" t="s">
        <v>23</v>
      </c>
      <c r="C21" s="5">
        <v>59346.2</v>
      </c>
      <c r="D21" s="5">
        <v>129458.67594</v>
      </c>
      <c r="E21" s="5">
        <v>114622.07594</v>
      </c>
      <c r="F21" s="5">
        <v>129766.84232</v>
      </c>
      <c r="G21" s="6" t="str">
        <f t="shared" si="2"/>
        <v>Св 200</v>
      </c>
      <c r="H21" s="6">
        <f t="shared" si="3"/>
        <v>1.0023804227701418</v>
      </c>
      <c r="I21" s="8">
        <f t="shared" si="4"/>
        <v>1.1321278318840402</v>
      </c>
      <c r="J21" s="45" t="s">
        <v>85</v>
      </c>
      <c r="K21" s="45" t="s">
        <v>85</v>
      </c>
    </row>
    <row r="22" spans="1:14" s="23" customFormat="1" ht="54" customHeight="1" x14ac:dyDescent="0.2">
      <c r="A22" s="3" t="s">
        <v>39</v>
      </c>
      <c r="B22" s="24" t="s">
        <v>25</v>
      </c>
      <c r="C22" s="5">
        <v>4754</v>
      </c>
      <c r="D22" s="5">
        <v>12203.69973</v>
      </c>
      <c r="E22" s="5">
        <v>11758.69973</v>
      </c>
      <c r="F22" s="5">
        <v>17242.399130000002</v>
      </c>
      <c r="G22" s="6" t="str">
        <f>IF((F22/C22)&gt;200%,"Св 200",(F22/C22))</f>
        <v>Св 200</v>
      </c>
      <c r="H22" s="6">
        <f t="shared" si="3"/>
        <v>1.4128829380825811</v>
      </c>
      <c r="I22" s="8">
        <f t="shared" si="4"/>
        <v>1.4663525326707192</v>
      </c>
      <c r="J22" s="42" t="s">
        <v>86</v>
      </c>
      <c r="K22" s="42" t="s">
        <v>86</v>
      </c>
      <c r="N22" s="27"/>
    </row>
    <row r="23" spans="1:14" s="23" customFormat="1" ht="103.5" customHeight="1" x14ac:dyDescent="0.25">
      <c r="A23" s="3" t="s">
        <v>40</v>
      </c>
      <c r="B23" s="24" t="s">
        <v>26</v>
      </c>
      <c r="C23" s="5">
        <v>23346.5</v>
      </c>
      <c r="D23" s="5">
        <v>24102.158960000001</v>
      </c>
      <c r="E23" s="5">
        <v>17990.658960000001</v>
      </c>
      <c r="F23" s="5">
        <v>11824.41937</v>
      </c>
      <c r="G23" s="6">
        <f t="shared" ref="G23:G32" si="11">IF((F23/C23)&gt;200%,"Св 200",(F23/C23))</f>
        <v>0.50647503351680123</v>
      </c>
      <c r="H23" s="6">
        <f t="shared" si="3"/>
        <v>0.49059585863755334</v>
      </c>
      <c r="I23" s="8">
        <f t="shared" si="4"/>
        <v>0.65725326661408734</v>
      </c>
      <c r="J23" s="42" t="s">
        <v>105</v>
      </c>
      <c r="K23" s="42" t="s">
        <v>106</v>
      </c>
      <c r="L23" s="51"/>
      <c r="M23" s="52"/>
      <c r="N23" s="52"/>
    </row>
    <row r="24" spans="1:14" s="23" customFormat="1" ht="69.75" customHeight="1" x14ac:dyDescent="0.2">
      <c r="A24" s="28" t="s">
        <v>33</v>
      </c>
      <c r="B24" s="13" t="s">
        <v>24</v>
      </c>
      <c r="C24" s="5">
        <v>588840.19999999995</v>
      </c>
      <c r="D24" s="5">
        <v>802698.08900000004</v>
      </c>
      <c r="E24" s="5">
        <v>606777.32299999997</v>
      </c>
      <c r="F24" s="5">
        <v>689748.86077000003</v>
      </c>
      <c r="G24" s="6">
        <f t="shared" si="11"/>
        <v>1.1713684982275328</v>
      </c>
      <c r="H24" s="6">
        <f t="shared" si="3"/>
        <v>0.85928803148053834</v>
      </c>
      <c r="I24" s="8">
        <f t="shared" si="4"/>
        <v>1.1367413293558435</v>
      </c>
      <c r="J24" s="46" t="s">
        <v>92</v>
      </c>
      <c r="K24" s="46" t="s">
        <v>92</v>
      </c>
    </row>
    <row r="25" spans="1:14" s="23" customFormat="1" ht="69" customHeight="1" x14ac:dyDescent="0.2">
      <c r="A25" s="3" t="s">
        <v>41</v>
      </c>
      <c r="B25" s="24" t="s">
        <v>27</v>
      </c>
      <c r="C25" s="5">
        <v>339.5</v>
      </c>
      <c r="D25" s="5">
        <v>502.52913000000001</v>
      </c>
      <c r="E25" s="5">
        <v>389.36113</v>
      </c>
      <c r="F25" s="5">
        <v>707.18953999999997</v>
      </c>
      <c r="G25" s="6" t="str">
        <f>IF((F25/C25)&gt;200%,"Св 200",(F25/C25))</f>
        <v>Св 200</v>
      </c>
      <c r="H25" s="6">
        <f>IF((F25/D25)&gt;200%,"Св 200",(F25/D25))</f>
        <v>1.4072607890412243</v>
      </c>
      <c r="I25" s="8">
        <f t="shared" si="4"/>
        <v>1.8162818152906017</v>
      </c>
      <c r="J25" s="46" t="s">
        <v>87</v>
      </c>
      <c r="K25" s="46" t="s">
        <v>87</v>
      </c>
    </row>
    <row r="26" spans="1:14" s="23" customFormat="1" ht="32.25" customHeight="1" x14ac:dyDescent="0.2">
      <c r="A26" s="24" t="s">
        <v>36</v>
      </c>
      <c r="B26" s="22"/>
      <c r="C26" s="5">
        <f>C27+C34+C35+C36+C33</f>
        <v>3545119.49492</v>
      </c>
      <c r="D26" s="47">
        <f>D27+D34+D35+D36+D33</f>
        <v>3776643.2228700002</v>
      </c>
      <c r="E26" s="47">
        <f t="shared" ref="E26:F26" si="12">E27+E34+E35+E36+E33</f>
        <v>2241931.0056800004</v>
      </c>
      <c r="F26" s="5">
        <f t="shared" si="12"/>
        <v>2140236.6495300005</v>
      </c>
      <c r="G26" s="6">
        <f t="shared" si="11"/>
        <v>0.60371354268787425</v>
      </c>
      <c r="H26" s="6">
        <f t="shared" si="3"/>
        <v>0.56670342503350413</v>
      </c>
      <c r="I26" s="8">
        <f t="shared" si="4"/>
        <v>0.95463983686725673</v>
      </c>
      <c r="J26" s="40"/>
      <c r="K26" s="40"/>
    </row>
    <row r="27" spans="1:14" s="23" customFormat="1" ht="72" customHeight="1" x14ac:dyDescent="0.2">
      <c r="A27" s="3" t="s">
        <v>57</v>
      </c>
      <c r="B27" s="24" t="s">
        <v>56</v>
      </c>
      <c r="C27" s="5">
        <f>C28+C29+C30+C31</f>
        <v>3545119.49492</v>
      </c>
      <c r="D27" s="5">
        <f>D28+D29+D30+D31</f>
        <v>3779109.1628700001</v>
      </c>
      <c r="E27" s="5">
        <f t="shared" ref="E27:F27" si="13">E28+E29+E30+E31</f>
        <v>2244396.9456800004</v>
      </c>
      <c r="F27" s="5">
        <f t="shared" si="13"/>
        <v>2143039.2051400002</v>
      </c>
      <c r="G27" s="6">
        <f t="shared" si="11"/>
        <v>0.60450408179777326</v>
      </c>
      <c r="H27" s="6">
        <f t="shared" si="3"/>
        <v>0.56707523196088205</v>
      </c>
      <c r="I27" s="8">
        <f t="shared" si="4"/>
        <v>0.95483965493042899</v>
      </c>
      <c r="J27" s="38"/>
      <c r="K27" s="38"/>
    </row>
    <row r="28" spans="1:14" s="19" customFormat="1" ht="90" customHeight="1" x14ac:dyDescent="0.2">
      <c r="A28" s="4" t="s">
        <v>58</v>
      </c>
      <c r="B28" s="1" t="s">
        <v>59</v>
      </c>
      <c r="C28" s="9">
        <v>0</v>
      </c>
      <c r="D28" s="9">
        <v>59003</v>
      </c>
      <c r="E28" s="9">
        <v>40834.069000000003</v>
      </c>
      <c r="F28" s="9">
        <v>59003</v>
      </c>
      <c r="G28" s="10" t="e">
        <f t="shared" si="11"/>
        <v>#DIV/0!</v>
      </c>
      <c r="H28" s="10">
        <f t="shared" si="3"/>
        <v>1</v>
      </c>
      <c r="I28" s="11">
        <f t="shared" si="4"/>
        <v>1.4449453959633558</v>
      </c>
      <c r="J28" s="42" t="s">
        <v>104</v>
      </c>
      <c r="K28" s="42" t="s">
        <v>104</v>
      </c>
    </row>
    <row r="29" spans="1:14" s="19" customFormat="1" ht="87.75" customHeight="1" x14ac:dyDescent="0.2">
      <c r="A29" s="4" t="s">
        <v>60</v>
      </c>
      <c r="B29" s="1" t="s">
        <v>61</v>
      </c>
      <c r="C29" s="9">
        <v>1542051.6</v>
      </c>
      <c r="D29" s="9">
        <v>1636372.5527600001</v>
      </c>
      <c r="E29" s="9">
        <v>684930.41731000005</v>
      </c>
      <c r="F29" s="9">
        <v>577148.66102</v>
      </c>
      <c r="G29" s="10">
        <f t="shared" si="11"/>
        <v>0.37427324806770407</v>
      </c>
      <c r="H29" s="10">
        <f t="shared" si="3"/>
        <v>0.35270003768185176</v>
      </c>
      <c r="I29" s="11">
        <f t="shared" si="4"/>
        <v>0.84263838549716807</v>
      </c>
      <c r="J29" s="46" t="s">
        <v>102</v>
      </c>
      <c r="K29" s="46" t="s">
        <v>103</v>
      </c>
    </row>
    <row r="30" spans="1:14" s="19" customFormat="1" ht="86.25" customHeight="1" x14ac:dyDescent="0.2">
      <c r="A30" s="4" t="s">
        <v>62</v>
      </c>
      <c r="B30" s="1" t="s">
        <v>63</v>
      </c>
      <c r="C30" s="9">
        <v>1799925.5</v>
      </c>
      <c r="D30" s="9">
        <v>1808966.8</v>
      </c>
      <c r="E30" s="9">
        <v>1294291.7582700001</v>
      </c>
      <c r="F30" s="9">
        <v>1275470.05317</v>
      </c>
      <c r="G30" s="10">
        <f t="shared" si="11"/>
        <v>0.70862380313518525</v>
      </c>
      <c r="H30" s="10">
        <f t="shared" si="3"/>
        <v>0.70508206848793464</v>
      </c>
      <c r="I30" s="11">
        <f t="shared" si="4"/>
        <v>0.98545791164956664</v>
      </c>
      <c r="J30" s="46" t="s">
        <v>101</v>
      </c>
      <c r="K30" s="46" t="s">
        <v>100</v>
      </c>
    </row>
    <row r="31" spans="1:14" s="19" customFormat="1" ht="114" customHeight="1" x14ac:dyDescent="0.2">
      <c r="A31" s="29" t="s">
        <v>75</v>
      </c>
      <c r="B31" s="1" t="s">
        <v>64</v>
      </c>
      <c r="C31" s="9">
        <f>936.3+202206.09492</f>
        <v>203142.39491999999</v>
      </c>
      <c r="D31" s="9">
        <v>274766.81011000002</v>
      </c>
      <c r="E31" s="9">
        <v>224340.70110000001</v>
      </c>
      <c r="F31" s="9">
        <v>231417.49095000001</v>
      </c>
      <c r="G31" s="10">
        <f t="shared" si="11"/>
        <v>1.1391885531384776</v>
      </c>
      <c r="H31" s="10">
        <f t="shared" si="3"/>
        <v>0.84223233096222372</v>
      </c>
      <c r="I31" s="11">
        <f t="shared" si="4"/>
        <v>1.031544832548444</v>
      </c>
      <c r="J31" s="46" t="s">
        <v>98</v>
      </c>
      <c r="K31" s="46" t="s">
        <v>99</v>
      </c>
    </row>
    <row r="32" spans="1:14" s="19" customFormat="1" ht="114.75" x14ac:dyDescent="0.2">
      <c r="A32" s="30" t="s">
        <v>91</v>
      </c>
      <c r="B32" s="31" t="s">
        <v>65</v>
      </c>
      <c r="C32" s="9">
        <v>202206.09492</v>
      </c>
      <c r="D32" s="9">
        <v>218138.21011000001</v>
      </c>
      <c r="E32" s="9">
        <v>182772.3751</v>
      </c>
      <c r="F32" s="9">
        <v>191378.69996</v>
      </c>
      <c r="G32" s="10">
        <f t="shared" si="11"/>
        <v>0.94645366666972275</v>
      </c>
      <c r="H32" s="10">
        <f t="shared" si="3"/>
        <v>0.87732772659816882</v>
      </c>
      <c r="I32" s="11">
        <f t="shared" si="4"/>
        <v>1.047087667681132</v>
      </c>
      <c r="J32" s="46" t="s">
        <v>47</v>
      </c>
      <c r="K32" s="46" t="s">
        <v>47</v>
      </c>
    </row>
    <row r="33" spans="1:11" s="19" customFormat="1" ht="73.5" customHeight="1" x14ac:dyDescent="0.2">
      <c r="A33" s="26" t="s">
        <v>52</v>
      </c>
      <c r="B33" s="24" t="s">
        <v>53</v>
      </c>
      <c r="C33" s="5">
        <v>0</v>
      </c>
      <c r="D33" s="5">
        <v>2200</v>
      </c>
      <c r="E33" s="5">
        <v>2200</v>
      </c>
      <c r="F33" s="5">
        <v>2300</v>
      </c>
      <c r="G33" s="6" t="s">
        <v>76</v>
      </c>
      <c r="H33" s="6">
        <f t="shared" ref="H33" si="14">IF((F33/D33)&gt;200%,"Св 200",(F33/D33))</f>
        <v>1.0454545454545454</v>
      </c>
      <c r="I33" s="8">
        <f t="shared" ref="I33" si="15">IF((F33/E33)&gt;200%,"Св 200",(F33/E33))</f>
        <v>1.0454545454545454</v>
      </c>
      <c r="J33" s="46" t="s">
        <v>48</v>
      </c>
      <c r="K33" s="46" t="s">
        <v>48</v>
      </c>
    </row>
    <row r="34" spans="1:11" s="23" customFormat="1" ht="45.75" customHeight="1" x14ac:dyDescent="0.2">
      <c r="A34" s="26" t="s">
        <v>28</v>
      </c>
      <c r="B34" s="24" t="s">
        <v>66</v>
      </c>
      <c r="C34" s="5">
        <v>0</v>
      </c>
      <c r="D34" s="5">
        <v>0</v>
      </c>
      <c r="E34" s="5">
        <v>0</v>
      </c>
      <c r="F34" s="5">
        <v>0</v>
      </c>
      <c r="G34" s="6" t="s">
        <v>76</v>
      </c>
      <c r="H34" s="6" t="s">
        <v>76</v>
      </c>
      <c r="I34" s="6" t="s">
        <v>76</v>
      </c>
      <c r="J34" s="38"/>
      <c r="K34" s="38"/>
    </row>
    <row r="35" spans="1:11" s="23" customFormat="1" ht="144" customHeight="1" x14ac:dyDescent="0.2">
      <c r="A35" s="26" t="s">
        <v>70</v>
      </c>
      <c r="B35" s="24" t="s">
        <v>69</v>
      </c>
      <c r="C35" s="5">
        <v>0</v>
      </c>
      <c r="D35" s="5">
        <v>0</v>
      </c>
      <c r="E35" s="5">
        <v>0</v>
      </c>
      <c r="F35" s="5">
        <v>2323.4330500000001</v>
      </c>
      <c r="G35" s="6" t="s">
        <v>76</v>
      </c>
      <c r="H35" s="6" t="s">
        <v>76</v>
      </c>
      <c r="I35" s="6" t="s">
        <v>76</v>
      </c>
      <c r="J35" s="48" t="s">
        <v>80</v>
      </c>
      <c r="K35" s="48" t="s">
        <v>80</v>
      </c>
    </row>
    <row r="36" spans="1:11" s="23" customFormat="1" ht="83.25" customHeight="1" x14ac:dyDescent="0.2">
      <c r="A36" s="26" t="s">
        <v>68</v>
      </c>
      <c r="B36" s="24" t="s">
        <v>67</v>
      </c>
      <c r="C36" s="5">
        <v>0</v>
      </c>
      <c r="D36" s="5">
        <v>-4665.9399999999996</v>
      </c>
      <c r="E36" s="5">
        <v>-4665.9399999999996</v>
      </c>
      <c r="F36" s="47">
        <v>-7425.98866</v>
      </c>
      <c r="G36" s="6" t="s">
        <v>76</v>
      </c>
      <c r="H36" s="6" t="s">
        <v>76</v>
      </c>
      <c r="I36" s="6" t="s">
        <v>76</v>
      </c>
      <c r="J36" s="46" t="s">
        <v>49</v>
      </c>
      <c r="K36" s="46" t="s">
        <v>49</v>
      </c>
    </row>
    <row r="37" spans="1:11" s="34" customFormat="1" ht="15.75" x14ac:dyDescent="0.25">
      <c r="A37" s="32" t="s">
        <v>29</v>
      </c>
      <c r="B37" s="33"/>
      <c r="C37" s="35">
        <f>C5+C19+C26</f>
        <v>5876037.5949200001</v>
      </c>
      <c r="D37" s="35">
        <f>D5+D19+D26</f>
        <v>6482177.2628700007</v>
      </c>
      <c r="E37" s="35">
        <f>E5+E19+E26</f>
        <v>4215375.5887000002</v>
      </c>
      <c r="F37" s="49">
        <f>F5+F19+F26</f>
        <v>4260485.0857699998</v>
      </c>
      <c r="G37" s="16">
        <f>IF((F37/C37)&gt;200%,"Св 200",(F37/C37))</f>
        <v>0.72506089638590965</v>
      </c>
      <c r="H37" s="16">
        <f t="shared" si="3"/>
        <v>0.65726142822013156</v>
      </c>
      <c r="I37" s="17">
        <f t="shared" si="4"/>
        <v>1.0107011809792046</v>
      </c>
      <c r="J37" s="18"/>
      <c r="K37" s="18"/>
    </row>
    <row r="38" spans="1:11" x14ac:dyDescent="0.2">
      <c r="G38" s="19"/>
      <c r="H38" s="19"/>
      <c r="I38" s="19"/>
      <c r="J38" s="19"/>
      <c r="K38" s="19"/>
    </row>
    <row r="39" spans="1:11" x14ac:dyDescent="0.2">
      <c r="D39" s="37"/>
      <c r="E39" s="37"/>
    </row>
  </sheetData>
  <mergeCells count="2">
    <mergeCell ref="A1:K1"/>
    <mergeCell ref="L23:N23"/>
  </mergeCells>
  <pageMargins left="0.23622047244094491" right="0.23622047244094491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месяцев 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2021-10-14T09:56:42Z</dcterms:modified>
</cp:coreProperties>
</file>