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015" yWindow="690" windowWidth="13140" windowHeight="11310"/>
  </bookViews>
  <sheets>
    <sheet name="Исполн. (доходы)" sheetId="1" r:id="rId1"/>
  </sheets>
  <definedNames>
    <definedName name="_xlnm.Print_Area" localSheetId="0">'Исполн. (доходы)'!$A$1:$AA$153</definedName>
  </definedNames>
  <calcPr calcId="144525"/>
</workbook>
</file>

<file path=xl/calcChain.xml><?xml version="1.0" encoding="utf-8"?>
<calcChain xmlns="http://schemas.openxmlformats.org/spreadsheetml/2006/main">
  <c r="Z82" i="1" l="1"/>
  <c r="Y126" i="1" l="1"/>
  <c r="X126" i="1"/>
  <c r="W126" i="1"/>
  <c r="U126" i="1"/>
  <c r="W96" i="1" l="1"/>
  <c r="V99" i="1"/>
  <c r="V98" i="1"/>
  <c r="Z97" i="1"/>
  <c r="U97" i="1"/>
  <c r="T97" i="1"/>
  <c r="U159" i="1"/>
  <c r="T155" i="1"/>
  <c r="V154" i="1"/>
  <c r="V151" i="1"/>
  <c r="V147" i="1"/>
  <c r="V161" i="1"/>
  <c r="Z161" i="1"/>
  <c r="U161" i="1"/>
  <c r="Z159" i="1"/>
  <c r="U158" i="1"/>
  <c r="Z158" i="1"/>
  <c r="U157" i="1"/>
  <c r="Z157" i="1"/>
  <c r="U156" i="1"/>
  <c r="V156" i="1" s="1"/>
  <c r="Z156" i="1"/>
  <c r="Z155" i="1"/>
  <c r="W52" i="1"/>
  <c r="W63" i="1"/>
  <c r="U137" i="1"/>
  <c r="T125" i="1"/>
  <c r="AA125" i="1" s="1"/>
  <c r="Z124" i="1"/>
  <c r="T124" i="1"/>
  <c r="T123" i="1"/>
  <c r="AA123" i="1" s="1"/>
  <c r="Z139" i="1"/>
  <c r="V145" i="1"/>
  <c r="V144" i="1"/>
  <c r="V133" i="1"/>
  <c r="U155" i="1"/>
  <c r="T161" i="1"/>
  <c r="U160" i="1"/>
  <c r="Z160" i="1"/>
  <c r="T160" i="1"/>
  <c r="T159" i="1"/>
  <c r="T158" i="1"/>
  <c r="T157" i="1"/>
  <c r="V157" i="1" s="1"/>
  <c r="T156" i="1"/>
  <c r="U153" i="1"/>
  <c r="V153" i="1" s="1"/>
  <c r="Z153" i="1"/>
  <c r="T153" i="1"/>
  <c r="U152" i="1"/>
  <c r="Z152" i="1"/>
  <c r="T152" i="1"/>
  <c r="V152" i="1" s="1"/>
  <c r="U150" i="1"/>
  <c r="Z150" i="1"/>
  <c r="T150" i="1"/>
  <c r="U149" i="1"/>
  <c r="V149" i="1" s="1"/>
  <c r="Z149" i="1"/>
  <c r="T149" i="1"/>
  <c r="U148" i="1"/>
  <c r="V148" i="1" s="1"/>
  <c r="Z148" i="1"/>
  <c r="T148" i="1"/>
  <c r="U143" i="1"/>
  <c r="Z143" i="1"/>
  <c r="T143" i="1"/>
  <c r="U142" i="1"/>
  <c r="Z142" i="1"/>
  <c r="T142" i="1"/>
  <c r="U141" i="1"/>
  <c r="Z141" i="1"/>
  <c r="T141" i="1"/>
  <c r="U140" i="1"/>
  <c r="Z140" i="1"/>
  <c r="T140" i="1"/>
  <c r="U139" i="1"/>
  <c r="T139" i="1"/>
  <c r="U138" i="1"/>
  <c r="Z138" i="1"/>
  <c r="T138" i="1"/>
  <c r="Z136" i="1"/>
  <c r="U136" i="1"/>
  <c r="T136" i="1"/>
  <c r="Z137" i="1"/>
  <c r="T137" i="1"/>
  <c r="U135" i="1"/>
  <c r="Z135" i="1"/>
  <c r="T135" i="1"/>
  <c r="U134" i="1"/>
  <c r="V134" i="1" s="1"/>
  <c r="Z134" i="1"/>
  <c r="T134" i="1"/>
  <c r="V158" i="1" l="1"/>
  <c r="V136" i="1"/>
  <c r="V142" i="1"/>
  <c r="V150" i="1"/>
  <c r="V137" i="1"/>
  <c r="V97" i="1"/>
  <c r="V141" i="1"/>
  <c r="V143" i="1"/>
  <c r="AA124" i="1"/>
  <c r="V140" i="1"/>
  <c r="V138" i="1"/>
  <c r="V139" i="1"/>
  <c r="V160" i="1"/>
  <c r="V159" i="1"/>
  <c r="V155" i="1"/>
  <c r="T132" i="1"/>
  <c r="V135" i="1"/>
  <c r="T146" i="1"/>
  <c r="Z132" i="1"/>
  <c r="Z146" i="1"/>
  <c r="U146" i="1"/>
  <c r="U132" i="1"/>
  <c r="U130" i="1" l="1"/>
  <c r="V132" i="1"/>
  <c r="T130" i="1"/>
  <c r="Z130" i="1"/>
  <c r="V146" i="1"/>
  <c r="V130" i="1" l="1"/>
  <c r="AA118" i="1"/>
  <c r="AA117" i="1"/>
  <c r="AA116" i="1"/>
  <c r="AA115" i="1"/>
  <c r="AA114" i="1"/>
  <c r="AA113" i="1"/>
  <c r="AA112" i="1"/>
  <c r="AA111" i="1"/>
  <c r="AA110" i="1"/>
  <c r="AA109" i="1"/>
  <c r="AA108" i="1"/>
  <c r="AA107" i="1"/>
  <c r="AA106" i="1"/>
  <c r="AA105" i="1"/>
  <c r="AA103" i="1"/>
  <c r="AA102" i="1"/>
  <c r="AA101" i="1"/>
  <c r="AA99" i="1"/>
  <c r="AA98" i="1"/>
  <c r="AA96" i="1"/>
  <c r="AA95" i="1"/>
  <c r="AA94" i="1"/>
  <c r="AA93" i="1"/>
  <c r="AA92" i="1"/>
  <c r="AA91" i="1"/>
  <c r="AA90" i="1"/>
  <c r="AA89" i="1"/>
  <c r="AA88" i="1"/>
  <c r="AA87" i="1"/>
  <c r="AA86" i="1"/>
  <c r="AA84" i="1"/>
  <c r="AA83" i="1"/>
  <c r="AA82" i="1"/>
  <c r="AA80" i="1"/>
  <c r="AA79" i="1" s="1"/>
  <c r="AA78" i="1"/>
  <c r="AA77" i="1" s="1"/>
  <c r="AA76" i="1"/>
  <c r="AA75" i="1" s="1"/>
  <c r="AA74" i="1"/>
  <c r="AA73" i="1" s="1"/>
  <c r="AA72" i="1"/>
  <c r="AA71" i="1"/>
  <c r="AA143" i="1" s="1"/>
  <c r="AA70" i="1"/>
  <c r="AA69" i="1"/>
  <c r="AA68" i="1"/>
  <c r="AA67" i="1"/>
  <c r="AA66" i="1"/>
  <c r="AA140" i="1" s="1"/>
  <c r="AA65" i="1"/>
  <c r="AA139" i="1" s="1"/>
  <c r="AA64" i="1"/>
  <c r="AA138" i="1" s="1"/>
  <c r="AA63" i="1"/>
  <c r="AA62" i="1"/>
  <c r="AA61" i="1"/>
  <c r="AA60" i="1"/>
  <c r="AA59" i="1"/>
  <c r="AA58" i="1"/>
  <c r="AA57" i="1"/>
  <c r="AA56" i="1"/>
  <c r="AA55" i="1"/>
  <c r="AA54" i="1"/>
  <c r="AA52" i="1"/>
  <c r="AA51" i="1"/>
  <c r="AA50" i="1"/>
  <c r="AA48" i="1"/>
  <c r="AA47" i="1"/>
  <c r="AA46" i="1"/>
  <c r="AA45" i="1"/>
  <c r="AA43" i="1"/>
  <c r="AA42" i="1"/>
  <c r="AA41" i="1"/>
  <c r="AA157" i="1" s="1"/>
  <c r="AA40" i="1"/>
  <c r="AA156" i="1" s="1"/>
  <c r="AA39" i="1"/>
  <c r="AA38" i="1"/>
  <c r="AA152" i="1" s="1"/>
  <c r="AA37" i="1"/>
  <c r="AA150" i="1" s="1"/>
  <c r="AA36" i="1"/>
  <c r="AA35" i="1"/>
  <c r="AA148" i="1" s="1"/>
  <c r="AA33" i="1"/>
  <c r="AA32" i="1"/>
  <c r="AA31" i="1"/>
  <c r="AA160" i="1" s="1"/>
  <c r="AA30" i="1"/>
  <c r="AA28" i="1"/>
  <c r="AA27" i="1"/>
  <c r="AA26" i="1"/>
  <c r="AA25" i="1"/>
  <c r="AA24" i="1"/>
  <c r="AA23" i="1"/>
  <c r="AA21" i="1"/>
  <c r="AA20" i="1"/>
  <c r="AA161" i="1" s="1"/>
  <c r="AA19" i="1"/>
  <c r="AA18" i="1"/>
  <c r="AA17" i="1"/>
  <c r="AA16" i="1"/>
  <c r="AA15" i="1"/>
  <c r="AA14" i="1"/>
  <c r="AA13" i="1"/>
  <c r="AA12" i="1"/>
  <c r="AA11" i="1"/>
  <c r="AA10" i="1"/>
  <c r="AA8" i="1"/>
  <c r="AA7" i="1" s="1"/>
  <c r="Y118" i="1"/>
  <c r="Y117" i="1"/>
  <c r="Y116" i="1"/>
  <c r="Y115" i="1"/>
  <c r="Y114" i="1"/>
  <c r="Y113" i="1"/>
  <c r="Y112" i="1"/>
  <c r="Y111" i="1"/>
  <c r="Y110" i="1"/>
  <c r="Y109" i="1"/>
  <c r="Y108" i="1"/>
  <c r="Y107" i="1"/>
  <c r="Y106" i="1"/>
  <c r="Y105" i="1"/>
  <c r="Y103" i="1"/>
  <c r="Y102" i="1"/>
  <c r="Y101" i="1"/>
  <c r="Y99" i="1"/>
  <c r="Y98" i="1"/>
  <c r="Y97" i="1" s="1"/>
  <c r="Y96" i="1"/>
  <c r="Y95" i="1"/>
  <c r="Y94" i="1"/>
  <c r="Y93" i="1"/>
  <c r="Y92" i="1"/>
  <c r="Y91" i="1"/>
  <c r="Y90" i="1"/>
  <c r="Y89" i="1"/>
  <c r="Y88" i="1"/>
  <c r="Y87" i="1"/>
  <c r="Y86" i="1"/>
  <c r="Y84" i="1"/>
  <c r="Y83" i="1"/>
  <c r="Y82" i="1"/>
  <c r="Y80" i="1"/>
  <c r="Y78" i="1"/>
  <c r="Y77" i="1" s="1"/>
  <c r="Y76" i="1"/>
  <c r="Y75" i="1" s="1"/>
  <c r="Y74" i="1"/>
  <c r="Y73" i="1" s="1"/>
  <c r="Y72" i="1"/>
  <c r="Y71" i="1"/>
  <c r="Y143" i="1" s="1"/>
  <c r="Y70" i="1"/>
  <c r="Y69" i="1"/>
  <c r="Y68" i="1"/>
  <c r="Y67" i="1"/>
  <c r="Y141" i="1" s="1"/>
  <c r="Y66" i="1"/>
  <c r="Y140" i="1" s="1"/>
  <c r="Y65" i="1"/>
  <c r="Y139" i="1" s="1"/>
  <c r="Y64" i="1"/>
  <c r="Y138" i="1" s="1"/>
  <c r="Y63" i="1"/>
  <c r="Y62" i="1"/>
  <c r="Y61" i="1"/>
  <c r="Y60" i="1"/>
  <c r="Y59" i="1"/>
  <c r="Y58" i="1"/>
  <c r="Y57" i="1"/>
  <c r="Y56" i="1"/>
  <c r="Y55" i="1"/>
  <c r="Y54" i="1"/>
  <c r="Y52" i="1"/>
  <c r="Y51" i="1"/>
  <c r="Y50" i="1"/>
  <c r="Y48" i="1"/>
  <c r="Y47" i="1"/>
  <c r="Y46" i="1"/>
  <c r="Y45" i="1"/>
  <c r="Y43" i="1"/>
  <c r="Y42" i="1"/>
  <c r="Y41" i="1"/>
  <c r="Y157" i="1" s="1"/>
  <c r="Y40" i="1"/>
  <c r="Y156" i="1" s="1"/>
  <c r="Y39" i="1"/>
  <c r="Y38" i="1"/>
  <c r="Y37" i="1"/>
  <c r="Y150" i="1" s="1"/>
  <c r="Y36" i="1"/>
  <c r="Y35" i="1"/>
  <c r="Y148" i="1" s="1"/>
  <c r="Y31" i="1"/>
  <c r="Y160" i="1" s="1"/>
  <c r="Y30" i="1"/>
  <c r="Y28" i="1"/>
  <c r="Y27" i="1"/>
  <c r="Y26" i="1"/>
  <c r="Y25" i="1"/>
  <c r="Y24" i="1"/>
  <c r="Y23" i="1"/>
  <c r="Y20" i="1"/>
  <c r="Y19" i="1"/>
  <c r="Y18" i="1"/>
  <c r="Y17" i="1"/>
  <c r="Y16" i="1"/>
  <c r="Y15" i="1"/>
  <c r="Y14" i="1"/>
  <c r="Y13" i="1"/>
  <c r="Y12" i="1"/>
  <c r="Y11" i="1"/>
  <c r="Y10" i="1"/>
  <c r="Y8" i="1"/>
  <c r="W116" i="1"/>
  <c r="X116" i="1" s="1"/>
  <c r="W113" i="1"/>
  <c r="X113" i="1" s="1"/>
  <c r="W112" i="1"/>
  <c r="X112" i="1" s="1"/>
  <c r="W108" i="1"/>
  <c r="X108" i="1" s="1"/>
  <c r="W95" i="1"/>
  <c r="X95" i="1" s="1"/>
  <c r="W82" i="1"/>
  <c r="X82" i="1" s="1"/>
  <c r="W74" i="1"/>
  <c r="X74" i="1" s="1"/>
  <c r="X73" i="1" s="1"/>
  <c r="W72" i="1"/>
  <c r="X72" i="1" s="1"/>
  <c r="W65" i="1"/>
  <c r="W139" i="1" s="1"/>
  <c r="W62" i="1"/>
  <c r="W137" i="1" s="1"/>
  <c r="W60" i="1"/>
  <c r="X60" i="1" s="1"/>
  <c r="W58" i="1"/>
  <c r="X58" i="1" s="1"/>
  <c r="W55" i="1"/>
  <c r="X55" i="1" s="1"/>
  <c r="W42" i="1"/>
  <c r="X42" i="1" s="1"/>
  <c r="W20" i="1"/>
  <c r="W161" i="1" s="1"/>
  <c r="W19" i="1"/>
  <c r="X19" i="1" s="1"/>
  <c r="W18" i="1"/>
  <c r="X18" i="1" s="1"/>
  <c r="W17" i="1"/>
  <c r="X17" i="1" s="1"/>
  <c r="W16" i="1"/>
  <c r="X16" i="1" s="1"/>
  <c r="W14" i="1"/>
  <c r="X14" i="1" s="1"/>
  <c r="W118" i="1"/>
  <c r="X118" i="1" s="1"/>
  <c r="W117" i="1"/>
  <c r="X117" i="1" s="1"/>
  <c r="W115" i="1"/>
  <c r="X115" i="1" s="1"/>
  <c r="W114" i="1"/>
  <c r="X114" i="1" s="1"/>
  <c r="W111" i="1"/>
  <c r="X111" i="1" s="1"/>
  <c r="W110" i="1"/>
  <c r="X110" i="1" s="1"/>
  <c r="W109" i="1"/>
  <c r="X109" i="1" s="1"/>
  <c r="W107" i="1"/>
  <c r="X107" i="1" s="1"/>
  <c r="W106" i="1"/>
  <c r="X106" i="1" s="1"/>
  <c r="W105" i="1"/>
  <c r="W103" i="1"/>
  <c r="X103" i="1" s="1"/>
  <c r="W102" i="1"/>
  <c r="W101" i="1"/>
  <c r="W99" i="1"/>
  <c r="X99" i="1" s="1"/>
  <c r="W98" i="1"/>
  <c r="W94" i="1"/>
  <c r="X94" i="1" s="1"/>
  <c r="W93" i="1"/>
  <c r="X93" i="1" s="1"/>
  <c r="W92" i="1"/>
  <c r="X92" i="1" s="1"/>
  <c r="W91" i="1"/>
  <c r="X91" i="1" s="1"/>
  <c r="W90" i="1"/>
  <c r="X90" i="1" s="1"/>
  <c r="W89" i="1"/>
  <c r="X89" i="1" s="1"/>
  <c r="W88" i="1"/>
  <c r="X88" i="1" s="1"/>
  <c r="W87" i="1"/>
  <c r="X87" i="1" s="1"/>
  <c r="W86" i="1"/>
  <c r="X86" i="1" s="1"/>
  <c r="W84" i="1"/>
  <c r="W83" i="1"/>
  <c r="X83" i="1" s="1"/>
  <c r="W80" i="1"/>
  <c r="W79" i="1" s="1"/>
  <c r="W78" i="1"/>
  <c r="W77" i="1" s="1"/>
  <c r="W76" i="1"/>
  <c r="X76" i="1" s="1"/>
  <c r="W71" i="1"/>
  <c r="W143" i="1" s="1"/>
  <c r="W70" i="1"/>
  <c r="X70" i="1" s="1"/>
  <c r="W69" i="1"/>
  <c r="W68" i="1"/>
  <c r="X68" i="1" s="1"/>
  <c r="W67" i="1"/>
  <c r="W141" i="1" s="1"/>
  <c r="W66" i="1"/>
  <c r="W140" i="1" s="1"/>
  <c r="W64" i="1"/>
  <c r="W138" i="1" s="1"/>
  <c r="X63" i="1"/>
  <c r="W61" i="1"/>
  <c r="X61" i="1" s="1"/>
  <c r="W59" i="1"/>
  <c r="W136" i="1" s="1"/>
  <c r="W57" i="1"/>
  <c r="X57" i="1" s="1"/>
  <c r="W56" i="1"/>
  <c r="X56" i="1" s="1"/>
  <c r="W54" i="1"/>
  <c r="W134" i="1" s="1"/>
  <c r="X52" i="1"/>
  <c r="W51" i="1"/>
  <c r="W50" i="1"/>
  <c r="W48" i="1"/>
  <c r="X48" i="1" s="1"/>
  <c r="W47" i="1"/>
  <c r="X47" i="1" s="1"/>
  <c r="W46" i="1"/>
  <c r="X46" i="1" s="1"/>
  <c r="W45" i="1"/>
  <c r="W43" i="1"/>
  <c r="X43" i="1" s="1"/>
  <c r="W41" i="1"/>
  <c r="W157" i="1" s="1"/>
  <c r="W40" i="1"/>
  <c r="W156" i="1" s="1"/>
  <c r="W39" i="1"/>
  <c r="X39" i="1" s="1"/>
  <c r="W38" i="1"/>
  <c r="W37" i="1"/>
  <c r="W36" i="1"/>
  <c r="W35" i="1"/>
  <c r="W31" i="1"/>
  <c r="W160" i="1" s="1"/>
  <c r="W30" i="1"/>
  <c r="W28" i="1"/>
  <c r="X28" i="1" s="1"/>
  <c r="W24" i="1"/>
  <c r="X24" i="1" s="1"/>
  <c r="W23" i="1"/>
  <c r="W27" i="1"/>
  <c r="X27" i="1" s="1"/>
  <c r="W26" i="1"/>
  <c r="X26" i="1" s="1"/>
  <c r="W25" i="1"/>
  <c r="W15" i="1"/>
  <c r="W13" i="1"/>
  <c r="X13" i="1" s="1"/>
  <c r="W12" i="1"/>
  <c r="X12" i="1" s="1"/>
  <c r="W11" i="1"/>
  <c r="X11" i="1" s="1"/>
  <c r="W10" i="1"/>
  <c r="X10" i="1" s="1"/>
  <c r="W8" i="1"/>
  <c r="V118" i="1"/>
  <c r="V117" i="1"/>
  <c r="V116" i="1"/>
  <c r="V115" i="1"/>
  <c r="V114" i="1"/>
  <c r="V113" i="1"/>
  <c r="V112" i="1"/>
  <c r="V111" i="1"/>
  <c r="V110" i="1"/>
  <c r="V109" i="1"/>
  <c r="V108" i="1"/>
  <c r="V107" i="1"/>
  <c r="V106" i="1"/>
  <c r="V105" i="1"/>
  <c r="V103" i="1"/>
  <c r="V102" i="1"/>
  <c r="V101" i="1"/>
  <c r="V96" i="1"/>
  <c r="V95" i="1"/>
  <c r="V94" i="1"/>
  <c r="V93" i="1"/>
  <c r="V92" i="1"/>
  <c r="V91" i="1"/>
  <c r="V90" i="1"/>
  <c r="V89" i="1"/>
  <c r="V88" i="1"/>
  <c r="V87" i="1"/>
  <c r="V86" i="1"/>
  <c r="V84" i="1"/>
  <c r="V83" i="1"/>
  <c r="V82" i="1"/>
  <c r="V80" i="1"/>
  <c r="V78" i="1"/>
  <c r="V76" i="1"/>
  <c r="V74" i="1"/>
  <c r="V72" i="1"/>
  <c r="V71" i="1"/>
  <c r="V70" i="1"/>
  <c r="V69" i="1"/>
  <c r="V68" i="1"/>
  <c r="V67" i="1"/>
  <c r="V66" i="1"/>
  <c r="V65" i="1"/>
  <c r="V64" i="1"/>
  <c r="V63" i="1"/>
  <c r="V62" i="1"/>
  <c r="V61" i="1"/>
  <c r="V60" i="1"/>
  <c r="V59" i="1"/>
  <c r="V58" i="1"/>
  <c r="V57" i="1"/>
  <c r="V56" i="1"/>
  <c r="V55" i="1"/>
  <c r="V54" i="1"/>
  <c r="V52" i="1"/>
  <c r="V51" i="1"/>
  <c r="V50" i="1"/>
  <c r="V48" i="1"/>
  <c r="V47" i="1"/>
  <c r="V46" i="1"/>
  <c r="V45" i="1"/>
  <c r="V43" i="1"/>
  <c r="V42" i="1"/>
  <c r="V41" i="1"/>
  <c r="V40" i="1"/>
  <c r="V39" i="1"/>
  <c r="V38" i="1"/>
  <c r="V37" i="1"/>
  <c r="V36" i="1"/>
  <c r="V35" i="1"/>
  <c r="V33" i="1"/>
  <c r="V125" i="1" s="1"/>
  <c r="V32" i="1"/>
  <c r="V124" i="1" s="1"/>
  <c r="V31" i="1"/>
  <c r="V30" i="1"/>
  <c r="V28" i="1"/>
  <c r="V27" i="1"/>
  <c r="V26" i="1"/>
  <c r="V25" i="1"/>
  <c r="V24" i="1"/>
  <c r="V23" i="1"/>
  <c r="V21" i="1"/>
  <c r="V123" i="1" s="1"/>
  <c r="V20" i="1"/>
  <c r="V19" i="1"/>
  <c r="V18" i="1"/>
  <c r="V17" i="1"/>
  <c r="V16" i="1"/>
  <c r="V15" i="1"/>
  <c r="V14" i="1"/>
  <c r="V13" i="1"/>
  <c r="V12" i="1"/>
  <c r="V11" i="1"/>
  <c r="V10" i="1"/>
  <c r="V8" i="1"/>
  <c r="V7" i="1" s="1"/>
  <c r="U104" i="1"/>
  <c r="Z104" i="1"/>
  <c r="T104" i="1"/>
  <c r="U100" i="1"/>
  <c r="Z100" i="1"/>
  <c r="T100" i="1"/>
  <c r="Z85" i="1"/>
  <c r="U85" i="1"/>
  <c r="T85" i="1"/>
  <c r="U81" i="1"/>
  <c r="Z81" i="1"/>
  <c r="T81" i="1"/>
  <c r="U79" i="1"/>
  <c r="Y79" i="1"/>
  <c r="Z79" i="1"/>
  <c r="T79" i="1"/>
  <c r="U77" i="1"/>
  <c r="Z77" i="1"/>
  <c r="T77" i="1"/>
  <c r="U75" i="1"/>
  <c r="W75" i="1"/>
  <c r="X75" i="1"/>
  <c r="Z75" i="1"/>
  <c r="T75" i="1"/>
  <c r="U73" i="1"/>
  <c r="Z73" i="1"/>
  <c r="T73" i="1"/>
  <c r="Z53" i="1"/>
  <c r="U53" i="1"/>
  <c r="T53" i="1"/>
  <c r="U49" i="1"/>
  <c r="Z49" i="1"/>
  <c r="T49" i="1"/>
  <c r="U44" i="1"/>
  <c r="Z44" i="1"/>
  <c r="T44" i="1"/>
  <c r="Z34" i="1"/>
  <c r="U34" i="1"/>
  <c r="T34" i="1"/>
  <c r="Z29" i="1"/>
  <c r="U29" i="1"/>
  <c r="T29" i="1"/>
  <c r="Z22" i="1"/>
  <c r="U22" i="1"/>
  <c r="T22" i="1"/>
  <c r="Z9" i="1"/>
  <c r="U9" i="1"/>
  <c r="T9" i="1"/>
  <c r="U7" i="1"/>
  <c r="Z7" i="1"/>
  <c r="T7" i="1"/>
  <c r="V79" i="1" l="1"/>
  <c r="AA142" i="1"/>
  <c r="X67" i="1"/>
  <c r="Y161" i="1"/>
  <c r="Y152" i="1"/>
  <c r="Y142" i="1"/>
  <c r="V44" i="1"/>
  <c r="V104" i="1"/>
  <c r="V100" i="1"/>
  <c r="W73" i="1"/>
  <c r="W142" i="1"/>
  <c r="Y158" i="1"/>
  <c r="AA141" i="1"/>
  <c r="X105" i="1"/>
  <c r="W104" i="1"/>
  <c r="X25" i="1"/>
  <c r="W153" i="1"/>
  <c r="W135" i="1"/>
  <c r="Y81" i="1"/>
  <c r="Y100" i="1"/>
  <c r="Y104" i="1"/>
  <c r="Y159" i="1"/>
  <c r="X102" i="1"/>
  <c r="X158" i="1" s="1"/>
  <c r="W158" i="1"/>
  <c r="AA158" i="1"/>
  <c r="AA100" i="1"/>
  <c r="W97" i="1"/>
  <c r="AA97" i="1"/>
  <c r="X98" i="1"/>
  <c r="X97" i="1" s="1"/>
  <c r="V75" i="1"/>
  <c r="Y155" i="1"/>
  <c r="X45" i="1"/>
  <c r="X135" i="1" s="1"/>
  <c r="X50" i="1"/>
  <c r="W159" i="1"/>
  <c r="Y49" i="1"/>
  <c r="X8" i="1"/>
  <c r="W155" i="1"/>
  <c r="AA126" i="1"/>
  <c r="AA81" i="1"/>
  <c r="AA155" i="1"/>
  <c r="AA22" i="1"/>
  <c r="AA159" i="1"/>
  <c r="Z120" i="1"/>
  <c r="X7" i="1"/>
  <c r="X69" i="1"/>
  <c r="X142" i="1" s="1"/>
  <c r="V49" i="1"/>
  <c r="V34" i="1"/>
  <c r="V77" i="1"/>
  <c r="W149" i="1"/>
  <c r="X35" i="1"/>
  <c r="X148" i="1" s="1"/>
  <c r="W148" i="1"/>
  <c r="W81" i="1"/>
  <c r="X65" i="1"/>
  <c r="X139" i="1" s="1"/>
  <c r="X15" i="1"/>
  <c r="X64" i="1"/>
  <c r="X138" i="1" s="1"/>
  <c r="Y149" i="1"/>
  <c r="Y153" i="1"/>
  <c r="AA149" i="1"/>
  <c r="AA153" i="1"/>
  <c r="X141" i="1"/>
  <c r="Y9" i="1"/>
  <c r="AA104" i="1"/>
  <c r="X37" i="1"/>
  <c r="X150" i="1" s="1"/>
  <c r="W150" i="1"/>
  <c r="X41" i="1"/>
  <c r="X157" i="1" s="1"/>
  <c r="W53" i="1"/>
  <c r="X66" i="1"/>
  <c r="X140" i="1" s="1"/>
  <c r="X20" i="1"/>
  <c r="X161" i="1" s="1"/>
  <c r="X31" i="1"/>
  <c r="X160" i="1" s="1"/>
  <c r="X84" i="1"/>
  <c r="X81" i="1" s="1"/>
  <c r="Y134" i="1"/>
  <c r="Y137" i="1"/>
  <c r="AA134" i="1"/>
  <c r="AA137" i="1"/>
  <c r="X23" i="1"/>
  <c r="W7" i="1"/>
  <c r="X38" i="1"/>
  <c r="X152" i="1" s="1"/>
  <c r="W152" i="1"/>
  <c r="X54" i="1"/>
  <c r="X134" i="1" s="1"/>
  <c r="X62" i="1"/>
  <c r="X137" i="1" s="1"/>
  <c r="X40" i="1"/>
  <c r="X156" i="1" s="1"/>
  <c r="X71" i="1"/>
  <c r="X143" i="1" s="1"/>
  <c r="Y7" i="1"/>
  <c r="Y135" i="1"/>
  <c r="Y136" i="1"/>
  <c r="AA135" i="1"/>
  <c r="AA136" i="1"/>
  <c r="U120" i="1"/>
  <c r="U119" i="1" s="1"/>
  <c r="V29" i="1"/>
  <c r="V22" i="1"/>
  <c r="V85" i="1"/>
  <c r="V9" i="1"/>
  <c r="W100" i="1"/>
  <c r="X101" i="1"/>
  <c r="X59" i="1"/>
  <c r="X78" i="1"/>
  <c r="X77" i="1" s="1"/>
  <c r="V73" i="1"/>
  <c r="T120" i="1"/>
  <c r="T119" i="1" s="1"/>
  <c r="V53" i="1"/>
  <c r="V81" i="1"/>
  <c r="W22" i="1"/>
  <c r="W34" i="1"/>
  <c r="W49" i="1"/>
  <c r="X104" i="1"/>
  <c r="W85" i="1"/>
  <c r="X96" i="1"/>
  <c r="X36" i="1"/>
  <c r="X51" i="1"/>
  <c r="X80" i="1"/>
  <c r="X79" i="1" s="1"/>
  <c r="Y29" i="1"/>
  <c r="Y34" i="1"/>
  <c r="Y53" i="1"/>
  <c r="AA29" i="1"/>
  <c r="AA53" i="1"/>
  <c r="Y85" i="1"/>
  <c r="AA34" i="1"/>
  <c r="AA44" i="1"/>
  <c r="AA49" i="1"/>
  <c r="W29" i="1"/>
  <c r="W44" i="1"/>
  <c r="X30" i="1"/>
  <c r="Y22" i="1"/>
  <c r="Y44" i="1"/>
  <c r="AA9" i="1"/>
  <c r="AA85" i="1"/>
  <c r="W9" i="1"/>
  <c r="X100" i="1" l="1"/>
  <c r="X49" i="1"/>
  <c r="X153" i="1"/>
  <c r="Z126" i="1"/>
  <c r="AC123" i="1"/>
  <c r="Z119" i="1"/>
  <c r="X22" i="1"/>
  <c r="W146" i="1"/>
  <c r="W132" i="1"/>
  <c r="Y146" i="1"/>
  <c r="X149" i="1"/>
  <c r="X44" i="1"/>
  <c r="X29" i="1"/>
  <c r="X155" i="1"/>
  <c r="Y120" i="1"/>
  <c r="Y119" i="1" s="1"/>
  <c r="W120" i="1"/>
  <c r="W119" i="1" s="1"/>
  <c r="AA146" i="1"/>
  <c r="AA120" i="1"/>
  <c r="AA119" i="1" s="1"/>
  <c r="Z129" i="1"/>
  <c r="X85" i="1"/>
  <c r="X159" i="1"/>
  <c r="U129" i="1"/>
  <c r="T129" i="1"/>
  <c r="X9" i="1"/>
  <c r="X53" i="1"/>
  <c r="X136" i="1"/>
  <c r="X132" i="1" s="1"/>
  <c r="AA132" i="1"/>
  <c r="X34" i="1"/>
  <c r="Y132" i="1"/>
  <c r="V120" i="1"/>
  <c r="V119" i="1" s="1"/>
  <c r="W130" i="1" l="1"/>
  <c r="W129" i="1" s="1"/>
  <c r="Y130" i="1"/>
  <c r="Y129" i="1" s="1"/>
  <c r="X120" i="1"/>
  <c r="X119" i="1" s="1"/>
  <c r="AA130" i="1"/>
  <c r="AA129" i="1" s="1"/>
  <c r="V126" i="1"/>
  <c r="X146" i="1"/>
  <c r="X130" i="1" s="1"/>
  <c r="X129" i="1" l="1"/>
  <c r="W127" i="1"/>
</calcChain>
</file>

<file path=xl/sharedStrings.xml><?xml version="1.0" encoding="utf-8"?>
<sst xmlns="http://schemas.openxmlformats.org/spreadsheetml/2006/main" count="536" uniqueCount="324">
  <si>
    <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</si>
  <si>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</si>
  <si>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69011601203019000140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</si>
  <si>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</si>
  <si>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69011601203010021140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</si>
  <si>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</si>
  <si>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69011601203010008140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</si>
  <si>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</si>
  <si>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69011601193010013140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</si>
  <si>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</si>
  <si>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69011601153019000140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</si>
  <si>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</si>
  <si>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69011601153010006140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</si>
  <si>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</si>
  <si>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69011601143010016140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</si>
  <si>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</si>
  <si>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69011601143010002140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</si>
  <si>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</si>
  <si>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69011601113019000140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</si>
  <si>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</si>
  <si>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69011601073010027140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</si>
  <si>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</si>
  <si>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69011601073010017140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</si>
  <si>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</si>
  <si>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69011601063019000140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</si>
  <si>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</si>
  <si>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69011601063010101140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</si>
  <si>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</si>
  <si>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69011601053010035140</t>
  </si>
  <si>
    <t>Аппарат Губернатора Ханты-Мансийского автономного округа - Югры</t>
  </si>
  <si>
    <t>69000000000000000000</t>
  </si>
  <si>
    <t>69011601000000000000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</si>
  <si>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</si>
  <si>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65011406313130000430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</si>
  <si>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</si>
  <si>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65011406013130000430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</si>
  <si>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</si>
  <si>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65011105013130000120</t>
  </si>
  <si>
    <t>Администрации городского и сельских поселений</t>
  </si>
  <si>
    <t>65000000000000000000</t>
  </si>
  <si>
    <t>65010000000000000000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</si>
  <si>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</si>
  <si>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58011602010020000140</t>
  </si>
  <si>
    <t>58011601203019000140</t>
  </si>
  <si>
    <t>Департамент внутренней политики Ханты-Мансийского автономного округа - Югры</t>
  </si>
  <si>
    <t>58000000000000000000</t>
  </si>
  <si>
    <t>58011600000000000000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</si>
  <si>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</si>
  <si>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53011611050010000140</t>
  </si>
  <si>
    <t>53011602010020000140</t>
  </si>
  <si>
    <t>53011601203019000140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</si>
  <si>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</si>
  <si>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53011601082019000140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</si>
  <si>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</si>
  <si>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53011601082010037140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</si>
  <si>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</si>
  <si>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53011601082010032140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</si>
  <si>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</si>
  <si>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53011601082010031140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</si>
  <si>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</si>
  <si>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53011601082010028140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</si>
  <si>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</si>
  <si>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53011601082010025140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</si>
  <si>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</si>
  <si>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53011601072019000140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</si>
  <si>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</si>
  <si>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53011601072010009140</t>
  </si>
  <si>
    <t>Служба по контролю и надзору в сфере охраны окружающей среды, объектов животного мира и лесных отношений Ханты-Мансийского автономного округа – Югры</t>
  </si>
  <si>
    <t>53000000000000000000</t>
  </si>
  <si>
    <t>53011600000000000000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</si>
  <si>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</si>
  <si>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48111611064010000140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</si>
  <si>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</si>
  <si>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48111607010050000140</t>
  </si>
  <si>
    <t>Прочие доходы от компенсации затрат бюджетов муниципальных районов</t>
  </si>
  <si>
    <t>48111302995050000130</t>
  </si>
  <si>
    <t>Департамент строительства и жилищно-коммунального комплекса Нефтеюганского района</t>
  </si>
  <si>
    <t>48100000000000000000</t>
  </si>
  <si>
    <t>48110000000000000000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</si>
  <si>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</si>
  <si>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32111610123010051140</t>
  </si>
  <si>
    <t>Управление Федеральной службы государственной регистрации, кадастра и картографии по Ханты-Мансийскому автономному округу-Югре</t>
  </si>
  <si>
    <t>32100000000000000000</t>
  </si>
  <si>
    <t>24111302995050000130</t>
  </si>
  <si>
    <t>Департамент культуры и спорта Нефтеюганского района</t>
  </si>
  <si>
    <t>24100000000000000000</t>
  </si>
  <si>
    <t>23111302995050000130</t>
  </si>
  <si>
    <t>Департамент образования и молодежной политики Нефтеюганского района</t>
  </si>
  <si>
    <t>23100000000000000000</t>
  </si>
  <si>
    <t>18811610123010051140</t>
  </si>
  <si>
    <t>Управление внутренних дел по Ханты-Мансийскому автономному округу - Югры</t>
  </si>
  <si>
    <t>18800000000000000000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</si>
  <si>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</si>
  <si>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18211610129010000140</t>
  </si>
  <si>
    <t>Государственная пошлина по делам, рассматриваемым в судах общей юрисдикции, мировыми судьями</t>
  </si>
  <si>
    <t>18210803000010000110</t>
  </si>
  <si>
    <t>18210803010010000110</t>
  </si>
  <si>
    <t>Земельный налог с физических лиц, обладающих земельным участком, расположенным в границах межселенных территорий</t>
  </si>
  <si>
    <t>18210606043050000110</t>
  </si>
  <si>
    <t>Земельный налог с организаций, обладающих земельным участком, расположенным в границах межселенных территорий</t>
  </si>
  <si>
    <t>18210606033050000110</t>
  </si>
  <si>
    <t>Транспортный налог с физических лиц</t>
  </si>
  <si>
    <t>18210604012020000110</t>
  </si>
  <si>
    <t>Транспортный налог</t>
  </si>
  <si>
    <t>Транспортный налог с организаций</t>
  </si>
  <si>
    <t>18210604011020000110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</si>
  <si>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</si>
  <si>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18210601030050000110</t>
  </si>
  <si>
    <t>Налог, взимаемый в связи с применением патентной системы налогообложения</t>
  </si>
  <si>
    <t>18210504000020000110</t>
  </si>
  <si>
    <t>18210504020020000000</t>
  </si>
  <si>
    <t>Единый сельскохозяйственный налог</t>
  </si>
  <si>
    <t>18210503010010000000</t>
  </si>
  <si>
    <t>18210503000010000110</t>
  </si>
  <si>
    <t>Единый налог на вмененный доход для отдельных видов деятельности (за налоговые периоды, истекшие до 1 января 2011 года)</t>
  </si>
  <si>
    <t>18210502020022100110</t>
  </si>
  <si>
    <t>Единый налог на вмененный доход для отдельных видов деятельности</t>
  </si>
  <si>
    <t>18210502010020000110</t>
  </si>
  <si>
    <t>18210502010021000110</t>
  </si>
  <si>
    <t>Налог, взимаемый с налогоплательщиков, выбравших в качестве объекта налогообложения доходы, уменьшенные на величину расходов</t>
  </si>
  <si>
    <t>18210501021010000110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</si>
  <si>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</si>
  <si>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18210501012012100110</t>
  </si>
  <si>
    <t>Налог, взимаемый с налогоплательщиков, выбравших в качестве объекта налогообложения доходы</t>
  </si>
  <si>
    <t>18210501011010000110</t>
  </si>
  <si>
    <t>18210501011010000000</t>
  </si>
  <si>
    <t>18210102080011000110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</si>
  <si>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</si>
  <si>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18210102040010000110</t>
  </si>
  <si>
    <t>18210102040010000000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</si>
  <si>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</si>
  <si>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18210102030010000110</t>
  </si>
  <si>
    <t>18210102030010000000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</si>
  <si>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</si>
  <si>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</si>
  <si>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</si>
  <si>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18210102010010000110</t>
  </si>
  <si>
    <t>18210102010010000000</t>
  </si>
  <si>
    <t>Межрайонная Инспекция ФНС России №7 по Ханты-Мансийскому автономному округу - Югре</t>
  </si>
  <si>
    <t>18200000000000000000</t>
  </si>
  <si>
    <t>18210000000000000000</t>
  </si>
  <si>
    <t>17011610123010051140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</si>
  <si>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</si>
  <si>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17011601192010022140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</si>
  <si>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</si>
  <si>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17011601092010003140</t>
  </si>
  <si>
    <t>Служба государственного надзора за техническим состоянием самоходных машин и других видов техники Ханты-Мансийского автономного округа - Югры</t>
  </si>
  <si>
    <t>17000000000000000000</t>
  </si>
  <si>
    <t>17011600000000000000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</si>
  <si>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</si>
  <si>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10010302261010000110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</si>
  <si>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</si>
  <si>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</si>
  <si>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</si>
  <si>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10010302241010000110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</si>
  <si>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</si>
  <si>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10010302231010000110</t>
  </si>
  <si>
    <t>10010302000000000000</t>
  </si>
  <si>
    <t>Федеральное казначейство</t>
  </si>
  <si>
    <t>10000000000000000000</t>
  </si>
  <si>
    <t>Прочие неналоговые доходы бюджетов муниципальных районов</t>
  </si>
  <si>
    <t>07011705050050000180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</si>
  <si>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</si>
  <si>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07011607090050000140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</si>
  <si>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</si>
  <si>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07011402053050000410</t>
  </si>
  <si>
    <t>Доходы от продажи квартир, находящихся в собственности муниципальных районов</t>
  </si>
  <si>
    <t>07011401050050000410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</si>
  <si>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</si>
  <si>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07011109045050002120</t>
  </si>
  <si>
    <t>Доходы по договорам социального найма жилого помещения муниципального жилищного фонда</t>
  </si>
  <si>
    <t>07011109045050001120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</si>
  <si>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</si>
  <si>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07011107015050000120</t>
  </si>
  <si>
    <t>Доходы от сдачи в аренду имущества, составляющего казну муниципальных районов (за исключением земельных участков)</t>
  </si>
  <si>
    <t>07011105075050000120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</si>
  <si>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</si>
  <si>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07011101050050000120</t>
  </si>
  <si>
    <t>Департамент имущественных отношений Нефтеюганского района</t>
  </si>
  <si>
    <t>07000000000000000000</t>
  </si>
  <si>
    <t>07010000000000000000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</si>
  <si>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</si>
  <si>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05021960010050000150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</si>
  <si>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</si>
  <si>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05021860010050000150</t>
  </si>
  <si>
    <t>Невыясненные поступления, зачисляемые в бюджеты муниципальных районов</t>
  </si>
  <si>
    <t>05011701050050000180</t>
  </si>
  <si>
    <t>05011302995050000130</t>
  </si>
  <si>
    <t>Департамент финансов Нефтеюганского района</t>
  </si>
  <si>
    <t>05000000000000000000</t>
  </si>
  <si>
    <t>04811610123010051140</t>
  </si>
  <si>
    <t>Плата за выбросы загрязнящих веществ, образующихся при сжигании на факельных установках и (или) рассеивании попутного нефтяного газа</t>
  </si>
  <si>
    <t>04811201070010000120</t>
  </si>
  <si>
    <t>Плата за размещение твердых коммунальных отходов</t>
  </si>
  <si>
    <t>04811201042010000120</t>
  </si>
  <si>
    <t>Плата за размещение отходов производства</t>
  </si>
  <si>
    <t>04811201041010000120</t>
  </si>
  <si>
    <t>Плата за сбросы загрязняющих веществ в водные объекты</t>
  </si>
  <si>
    <t>04811201030010000120</t>
  </si>
  <si>
    <t>Плата за выбросы загрязняющих веществ в атмосферный воздух стационарными объектами</t>
  </si>
  <si>
    <t>04811201010010000120</t>
  </si>
  <si>
    <t>Управление федеральной службы по надзору в сфере природопользования (Росприроднадзора) по Ханты-Мансийскому автономному округу - Югре</t>
  </si>
  <si>
    <t>04800000000000000000</t>
  </si>
  <si>
    <t>04810000000000000000</t>
  </si>
  <si>
    <t>Прочие безвозмездные поступления от негосударственных организаций в бюджеты муниципальных районов</t>
  </si>
  <si>
    <t>04020405099050000150</t>
  </si>
  <si>
    <t>04011705050050000180</t>
  </si>
  <si>
    <t>04011610123010051140</t>
  </si>
  <si>
    <t>04011607090050000140</t>
  </si>
  <si>
    <t>04011607010050000140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</si>
  <si>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</si>
  <si>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04011601084010000140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</si>
  <si>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</si>
  <si>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04011601074010000140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</si>
  <si>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</si>
  <si>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04011406313050000430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</si>
  <si>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</si>
  <si>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04011406013050000430</t>
  </si>
  <si>
    <t>04011302995050000130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</si>
  <si>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</si>
  <si>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04011105025050000120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</si>
  <si>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</si>
  <si>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04011105013050000120</t>
  </si>
  <si>
    <t>Администрация Нефтеюганского района</t>
  </si>
  <si>
    <t>04000000000000000000</t>
  </si>
  <si>
    <t>01111302995050000130</t>
  </si>
  <si>
    <t>Дума Нефтеюганского района</t>
  </si>
  <si>
    <t>01100000000000000000</t>
  </si>
  <si>
    <t>Ноябрь</t>
  </si>
  <si>
    <t>Октябрь</t>
  </si>
  <si>
    <t>Март</t>
  </si>
  <si>
    <t>Февраль</t>
  </si>
  <si>
    <t>Январь</t>
  </si>
  <si>
    <t xml:space="preserve"> Мероприятие</t>
  </si>
  <si>
    <t>средств</t>
  </si>
  <si>
    <t>Наименование платежей</t>
  </si>
  <si>
    <t>Код</t>
  </si>
  <si>
    <t>КодДохода</t>
  </si>
  <si>
    <t>ур 7</t>
  </si>
  <si>
    <t>ур 6</t>
  </si>
  <si>
    <t>ур 5</t>
  </si>
  <si>
    <t>ур 4</t>
  </si>
  <si>
    <t>ур 3</t>
  </si>
  <si>
    <t>ур 2</t>
  </si>
  <si>
    <t>ур 1</t>
  </si>
  <si>
    <t>Тип</t>
  </si>
  <si>
    <t>% исполнения к плану на год</t>
  </si>
  <si>
    <t>Ожидаемой оценки от плана на год</t>
  </si>
  <si>
    <t>Фактического исполнение от плана на год</t>
  </si>
  <si>
    <t>Внесение изменений</t>
  </si>
  <si>
    <t>С учетом изменений</t>
  </si>
  <si>
    <t>Отклонение</t>
  </si>
  <si>
    <t>011</t>
  </si>
  <si>
    <t>040</t>
  </si>
  <si>
    <t>048</t>
  </si>
  <si>
    <t>050</t>
  </si>
  <si>
    <t>070</t>
  </si>
  <si>
    <t>Из них:</t>
  </si>
  <si>
    <t>Благотворительность</t>
  </si>
  <si>
    <t>Возврат остатков субсидий, субвенций и иных межбюджетных трансфертов</t>
  </si>
  <si>
    <t>1 00 00000 00 0000 000</t>
  </si>
  <si>
    <t>НАЛОГОВЫЕ И НЕНАЛОГОВЫЕ ДОХОДЫ</t>
  </si>
  <si>
    <t>в том числе:</t>
  </si>
  <si>
    <t>1 01 00000 00 0000 110</t>
  </si>
  <si>
    <t>налоговые</t>
  </si>
  <si>
    <t>1 01 02000 01 0000 110</t>
  </si>
  <si>
    <t>НДФЛ</t>
  </si>
  <si>
    <t>1 03 02000 01 0000 110</t>
  </si>
  <si>
    <t>Акцизы</t>
  </si>
  <si>
    <t>1 05 01000 01 0000 110</t>
  </si>
  <si>
    <t>УСН</t>
  </si>
  <si>
    <t>1 05 02000 01 0000 110</t>
  </si>
  <si>
    <t>ЕНВД</t>
  </si>
  <si>
    <t>1 05 03000 01 0000 110</t>
  </si>
  <si>
    <t>ЕСХН</t>
  </si>
  <si>
    <t>1 05 04000 01 0000 110</t>
  </si>
  <si>
    <t>Патенты</t>
  </si>
  <si>
    <t>1 06 01000 05 0000 110</t>
  </si>
  <si>
    <t>Налог на имущество ф.л.</t>
  </si>
  <si>
    <t>106 04000 05 0000 110</t>
  </si>
  <si>
    <t>1 06 06000 05 0000 110</t>
  </si>
  <si>
    <t>Земельный налог</t>
  </si>
  <si>
    <t>1 08 00000 01 0000 110</t>
  </si>
  <si>
    <t>Гос.пошлина</t>
  </si>
  <si>
    <t>1 09 00000 00 0000 110</t>
  </si>
  <si>
    <t>Задолженн.и перерасч.по отмен.нал,сб.,…</t>
  </si>
  <si>
    <t>1 01 00000 00 0000 000</t>
  </si>
  <si>
    <t>неналоговые</t>
  </si>
  <si>
    <t>1 11 01050 05 0000 120</t>
  </si>
  <si>
    <t>Доходы в виде прибыли, приходящейся на доли в уставных (складочных) капиталах</t>
  </si>
  <si>
    <t>1 11 05000 00 0000 120</t>
  </si>
  <si>
    <t xml:space="preserve">Доходы, получаемые в виде арендной платы </t>
  </si>
  <si>
    <t>1 11 07015 05 0000 120</t>
  </si>
  <si>
    <t>Доходы от перечисления части прибыли</t>
  </si>
  <si>
    <t>1 11 08000 05 0000 120</t>
  </si>
  <si>
    <t>Средства, получаемые от передачи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t>
  </si>
  <si>
    <t>1 11 09000 05 0000 120</t>
  </si>
  <si>
    <t>Прочие доходы от использования имущества</t>
  </si>
  <si>
    <t>1 12 01000 01 0000 120</t>
  </si>
  <si>
    <t>Плата за нгативное воздействие на окружающую среду</t>
  </si>
  <si>
    <t>1 13 01 000000000000</t>
  </si>
  <si>
    <t>Прочие доходы от оказания платных услуг (работ) получателями средств бюджетов муниципальных районов</t>
  </si>
  <si>
    <t>1 13 02 000000000000</t>
  </si>
  <si>
    <t>1 14 01050 05 0000 410</t>
  </si>
  <si>
    <t>Доходы от продажи квартир</t>
  </si>
  <si>
    <t>1 14 02000 05 0000 410</t>
  </si>
  <si>
    <t>Доходы от реализации иного имущества</t>
  </si>
  <si>
    <t>1 14 06000 00 0000 430</t>
  </si>
  <si>
    <t>Доходы от продажи земельных участков</t>
  </si>
  <si>
    <t>1 16 00000 00 0000 140</t>
  </si>
  <si>
    <t>Штрафы, санкции, иное возмещение ущерба</t>
  </si>
  <si>
    <t>1 17 01050 05 0000 180</t>
  </si>
  <si>
    <t>Невыясненные поступления</t>
  </si>
  <si>
    <t>1 17 05050 05 0000 180</t>
  </si>
  <si>
    <t>Прочие неналоговые доходы</t>
  </si>
  <si>
    <r>
      <t xml:space="preserve">Налог на доходы физических лиц в части суммы налога, превышающей </t>
    </r>
    <r>
      <rPr>
        <sz val="10"/>
        <color rgb="FF0000FF"/>
        <rFont val="Times New Roman"/>
        <family val="1"/>
        <charset val="204"/>
      </rPr>
      <t>650 000 рублей</t>
    </r>
    <r>
      <rPr>
        <sz val="10"/>
        <rFont val="Times New Roman"/>
        <family val="1"/>
        <charset val="204"/>
      </rPr>
      <t xml:space="preserve">, относящейся к части налоговой базы, превышающей </t>
    </r>
    <r>
      <rPr>
        <sz val="10"/>
        <color rgb="FF0000FF"/>
        <rFont val="Times New Roman"/>
        <family val="1"/>
        <charset val="204"/>
      </rPr>
      <t xml:space="preserve">5 000 000 рублей </t>
    </r>
    <r>
      <rPr>
        <sz val="10"/>
        <rFont val="Times New Roman"/>
        <family val="1"/>
        <charset val="204"/>
      </rPr>
      <t xml:space="preserve">(за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t>
    </r>
  </si>
  <si>
    <t>Факт на 03.04.2021 (закрыто 02.04.2021)</t>
  </si>
  <si>
    <t>Ожидаемая оценка на 03.04.2021</t>
  </si>
  <si>
    <t>ИТОГО с учетом благотворительности и возвратов</t>
  </si>
  <si>
    <t>Налоговые и неналоговые всего</t>
  </si>
  <si>
    <r>
      <t xml:space="preserve">Годовые назначения по
 </t>
    </r>
    <r>
      <rPr>
        <b/>
        <sz val="11"/>
        <color rgb="FF0000FF"/>
        <rFont val="Times New Roman"/>
        <family val="1"/>
        <charset val="204"/>
      </rPr>
      <t xml:space="preserve">РД № 548 от 25.11.2020 </t>
    </r>
  </si>
  <si>
    <t>Внесение изменений в доходную часть бюджета Нефтеюганского района</t>
  </si>
  <si>
    <t>Приложение 1 к пояснительной записке</t>
  </si>
  <si>
    <t xml:space="preserve">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</si>
</sst>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0\.00"/>
    <numFmt numFmtId="166" formatCode="#,##0.00_ ;[Red]\-#,##0.00\ "/>
    <numFmt numFmtId="167" formatCode="_-* #,##0.00_р_._-;\-* #,##0.00_р_._-;_-* &quot;-&quot;??_р_._-;_-@_-"/>
    <numFmt numFmtId="168" formatCode="_-* #,##0_р_._-;\-* #,##0_р_._-;_-* &quot;-&quot;??_р_._-;_-@_-"/>
  </numFmts>
  <fonts count="27" x14ac:knownFonts="1">
    <font>
      <sz val="10"/>
      <name val="Arial"/>
      <charset val="204"/>
    </font>
    <font>
      <sz val="8"/>
      <name val="Arial"/>
      <family val="2"/>
      <charset val="204"/>
    </font>
    <font>
      <u/>
      <sz val="8"/>
      <name val="Arial"/>
      <family val="2"/>
      <charset val="204"/>
    </font>
    <font>
      <b/>
      <sz val="8"/>
      <name val="Arial"/>
      <family val="2"/>
      <charset val="204"/>
    </font>
    <font>
      <i/>
      <sz val="8"/>
      <name val="Arial"/>
      <family val="2"/>
      <charset val="204"/>
    </font>
    <font>
      <b/>
      <i/>
      <sz val="8"/>
      <name val="Arial"/>
      <family val="2"/>
      <charset val="204"/>
    </font>
    <font>
      <b/>
      <sz val="10"/>
      <name val="Arial"/>
      <family val="2"/>
      <charset val="204"/>
    </font>
    <font>
      <b/>
      <sz val="8"/>
      <name val="Arial"/>
      <family val="2"/>
      <charset val="204"/>
    </font>
    <font>
      <sz val="10"/>
      <name val="Arial"/>
      <family val="2"/>
      <charset val="204"/>
    </font>
    <font>
      <b/>
      <i/>
      <sz val="8"/>
      <name val="Arial"/>
      <family val="2"/>
      <charset val="204"/>
    </font>
    <font>
      <b/>
      <sz val="10"/>
      <name val="Arial"/>
      <family val="2"/>
      <charset val="204"/>
    </font>
    <font>
      <sz val="9"/>
      <name val="Arial"/>
      <family val="2"/>
      <charset val="204"/>
    </font>
    <font>
      <b/>
      <sz val="11"/>
      <name val="Times New Roman"/>
      <family val="1"/>
      <charset val="204"/>
    </font>
    <font>
      <b/>
      <sz val="10"/>
      <name val="Times New Roman"/>
      <family val="1"/>
      <charset val="204"/>
    </font>
    <font>
      <sz val="10"/>
      <name val="Times New Roman"/>
      <family val="1"/>
      <charset val="204"/>
    </font>
    <font>
      <b/>
      <sz val="10"/>
      <color rgb="FF0000FF"/>
      <name val="Times New Roman"/>
      <family val="1"/>
      <charset val="204"/>
    </font>
    <font>
      <b/>
      <i/>
      <sz val="10"/>
      <name val="Times New Roman"/>
      <family val="1"/>
      <charset val="204"/>
    </font>
    <font>
      <sz val="10"/>
      <color rgb="FF0000FF"/>
      <name val="Times New Roman"/>
      <family val="1"/>
      <charset val="204"/>
    </font>
    <font>
      <b/>
      <sz val="11"/>
      <color rgb="FF0000FF"/>
      <name val="Times New Roman"/>
      <family val="1"/>
      <charset val="204"/>
    </font>
    <font>
      <b/>
      <sz val="10"/>
      <color rgb="FF0000FF"/>
      <name val="Arial"/>
      <family val="2"/>
      <charset val="204"/>
    </font>
    <font>
      <b/>
      <sz val="11"/>
      <color rgb="FF0000FF"/>
      <name val="Arial"/>
      <family val="2"/>
      <charset val="204"/>
    </font>
    <font>
      <b/>
      <sz val="12"/>
      <name val="Times New Roman"/>
      <family val="1"/>
      <charset val="204"/>
    </font>
    <font>
      <sz val="12"/>
      <name val="Arial"/>
      <family val="2"/>
      <charset val="204"/>
    </font>
    <font>
      <b/>
      <sz val="14"/>
      <name val="Times New Roman"/>
      <family val="1"/>
      <charset val="204"/>
    </font>
    <font>
      <sz val="10"/>
      <name val="Arial Cyr"/>
      <charset val="204"/>
    </font>
    <font>
      <sz val="12"/>
      <name val="Times New Roman"/>
      <family val="1"/>
      <charset val="204"/>
    </font>
    <font>
      <sz val="11"/>
      <name val="Times New Roman"/>
      <family val="1"/>
      <charset val="204"/>
    </font>
  </fonts>
  <fills count="11">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FF"/>
        <bgColor indexed="64"/>
      </patternFill>
    </fill>
    <fill>
      <patternFill patternType="solid">
        <fgColor rgb="FFCCFF33"/>
        <bgColor indexed="64"/>
      </patternFill>
    </fill>
    <fill>
      <patternFill patternType="solid">
        <fgColor rgb="FF66CCFF"/>
        <bgColor indexed="64"/>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8" fillId="0" borderId="0"/>
    <xf numFmtId="0" fontId="8" fillId="0" borderId="0"/>
    <xf numFmtId="167" fontId="24" fillId="0" borderId="0" applyFont="0" applyFill="0" applyBorder="0" applyAlignment="0" applyProtection="0"/>
  </cellStyleXfs>
  <cellXfs count="168">
    <xf numFmtId="0" fontId="0" fillId="0" borderId="0" xfId="0"/>
    <xf numFmtId="0" fontId="1" fillId="0" borderId="0" xfId="0" applyFont="1" applyFill="1" applyAlignment="1" applyProtection="1">
      <protection hidden="1"/>
    </xf>
    <xf numFmtId="0" fontId="1" fillId="0" borderId="0" xfId="0" applyNumberFormat="1" applyFont="1" applyFill="1" applyAlignment="1" applyProtection="1">
      <protection hidden="1"/>
    </xf>
    <xf numFmtId="0" fontId="0" fillId="0" borderId="6" xfId="0" applyNumberFormat="1" applyFont="1" applyFill="1" applyBorder="1" applyAlignment="1" applyProtection="1">
      <protection hidden="1"/>
    </xf>
    <xf numFmtId="0" fontId="1" fillId="0" borderId="9" xfId="0" applyNumberFormat="1" applyFont="1" applyFill="1" applyBorder="1" applyAlignment="1" applyProtection="1">
      <alignment horizontal="left" wrapText="1"/>
      <protection hidden="1"/>
    </xf>
    <xf numFmtId="0" fontId="1" fillId="0" borderId="4" xfId="0" applyNumberFormat="1" applyFont="1" applyFill="1" applyBorder="1" applyAlignment="1" applyProtection="1">
      <alignment horizontal="right" wrapText="1"/>
      <protection hidden="1"/>
    </xf>
    <xf numFmtId="0" fontId="1" fillId="0" borderId="10" xfId="0" applyNumberFormat="1" applyFont="1" applyFill="1" applyBorder="1" applyAlignment="1" applyProtection="1">
      <alignment horizontal="left" wrapText="1"/>
      <protection hidden="1"/>
    </xf>
    <xf numFmtId="0" fontId="4" fillId="0" borderId="10" xfId="0" applyNumberFormat="1" applyFont="1" applyFill="1" applyBorder="1" applyAlignment="1" applyProtection="1">
      <alignment horizontal="left" wrapText="1"/>
      <protection hidden="1"/>
    </xf>
    <xf numFmtId="0" fontId="3" fillId="0" borderId="10" xfId="0" applyNumberFormat="1" applyFont="1" applyFill="1" applyBorder="1" applyAlignment="1" applyProtection="1">
      <alignment horizontal="left" wrapText="1"/>
      <protection hidden="1"/>
    </xf>
    <xf numFmtId="0" fontId="5" fillId="0" borderId="10" xfId="0" applyNumberFormat="1" applyFont="1" applyFill="1" applyBorder="1" applyAlignment="1" applyProtection="1">
      <alignment horizontal="left" wrapText="1"/>
      <protection hidden="1"/>
    </xf>
    <xf numFmtId="0" fontId="0" fillId="0" borderId="6" xfId="0" applyNumberFormat="1" applyFont="1" applyFill="1" applyBorder="1" applyAlignment="1" applyProtection="1">
      <alignment horizontal="left"/>
      <protection hidden="1"/>
    </xf>
    <xf numFmtId="0" fontId="1" fillId="0" borderId="14" xfId="0" applyNumberFormat="1" applyFont="1" applyFill="1" applyBorder="1" applyAlignment="1" applyProtection="1">
      <alignment horizontal="left" wrapText="1"/>
      <protection hidden="1"/>
    </xf>
    <xf numFmtId="0" fontId="1" fillId="0" borderId="15" xfId="0" applyNumberFormat="1" applyFont="1" applyFill="1" applyBorder="1" applyAlignment="1" applyProtection="1">
      <alignment horizontal="right" wrapText="1"/>
      <protection hidden="1"/>
    </xf>
    <xf numFmtId="0" fontId="1" fillId="0" borderId="16" xfId="0" applyNumberFormat="1" applyFont="1" applyFill="1" applyBorder="1" applyAlignment="1" applyProtection="1">
      <alignment horizontal="left" wrapText="1"/>
      <protection hidden="1"/>
    </xf>
    <xf numFmtId="0" fontId="4" fillId="0" borderId="16" xfId="0" applyNumberFormat="1" applyFont="1" applyFill="1" applyBorder="1" applyAlignment="1" applyProtection="1">
      <alignment horizontal="left" wrapText="1"/>
      <protection hidden="1"/>
    </xf>
    <xf numFmtId="0" fontId="3" fillId="0" borderId="16" xfId="0" applyNumberFormat="1" applyFont="1" applyFill="1" applyBorder="1" applyAlignment="1" applyProtection="1">
      <alignment horizontal="left" wrapText="1"/>
      <protection hidden="1"/>
    </xf>
    <xf numFmtId="0" fontId="5" fillId="0" borderId="16" xfId="0" applyNumberFormat="1" applyFont="1" applyFill="1" applyBorder="1" applyAlignment="1" applyProtection="1">
      <alignment horizontal="left" wrapText="1"/>
      <protection hidden="1"/>
    </xf>
    <xf numFmtId="0" fontId="4" fillId="0" borderId="14" xfId="0" applyNumberFormat="1" applyFont="1" applyFill="1" applyBorder="1" applyAlignment="1" applyProtection="1">
      <alignment horizontal="left" wrapText="1"/>
      <protection hidden="1"/>
    </xf>
    <xf numFmtId="0" fontId="3" fillId="0" borderId="7" xfId="0" applyNumberFormat="1" applyFont="1" applyFill="1" applyBorder="1" applyAlignment="1" applyProtection="1">
      <alignment horizontal="center" vertical="top" wrapText="1"/>
      <protection hidden="1"/>
    </xf>
    <xf numFmtId="0" fontId="3" fillId="0" borderId="8" xfId="0" applyNumberFormat="1" applyFont="1" applyFill="1" applyBorder="1" applyAlignment="1" applyProtection="1">
      <alignment vertical="center" wrapText="1"/>
      <protection hidden="1"/>
    </xf>
    <xf numFmtId="0" fontId="3" fillId="0" borderId="21" xfId="0" applyNumberFormat="1" applyFont="1" applyFill="1" applyBorder="1" applyAlignment="1" applyProtection="1">
      <alignment horizontal="center" wrapText="1"/>
      <protection hidden="1"/>
    </xf>
    <xf numFmtId="0" fontId="6" fillId="0" borderId="0" xfId="0" applyNumberFormat="1" applyFont="1" applyFill="1" applyAlignment="1" applyProtection="1">
      <alignment horizontal="centerContinuous"/>
      <protection hidden="1"/>
    </xf>
    <xf numFmtId="0" fontId="3" fillId="0" borderId="0" xfId="0" applyNumberFormat="1" applyFont="1" applyFill="1" applyAlignment="1" applyProtection="1">
      <alignment horizontal="centerContinuous"/>
      <protection hidden="1"/>
    </xf>
    <xf numFmtId="0" fontId="2" fillId="0" borderId="0" xfId="0" applyNumberFormat="1" applyFont="1" applyFill="1" applyAlignment="1" applyProtection="1">
      <protection hidden="1"/>
    </xf>
    <xf numFmtId="0" fontId="0" fillId="6" borderId="6" xfId="0" applyNumberFormat="1" applyFont="1" applyFill="1" applyBorder="1" applyAlignment="1" applyProtection="1">
      <alignment horizontal="center" vertical="center"/>
      <protection hidden="1"/>
    </xf>
    <xf numFmtId="0" fontId="1" fillId="6" borderId="15" xfId="0" applyNumberFormat="1" applyFont="1" applyFill="1" applyBorder="1" applyAlignment="1" applyProtection="1">
      <alignment horizontal="center" vertical="center" wrapText="1"/>
      <protection hidden="1"/>
    </xf>
    <xf numFmtId="0" fontId="0" fillId="6" borderId="0" xfId="0" applyFill="1" applyAlignment="1">
      <alignment horizontal="center" vertical="center"/>
    </xf>
    <xf numFmtId="0" fontId="8" fillId="0" borderId="0" xfId="0" applyFont="1"/>
    <xf numFmtId="0" fontId="14" fillId="0" borderId="13" xfId="0" applyFont="1" applyBorder="1" applyAlignment="1">
      <alignment horizontal="left"/>
    </xf>
    <xf numFmtId="4" fontId="14" fillId="0" borderId="13" xfId="0" applyNumberFormat="1" applyFont="1" applyBorder="1" applyAlignment="1">
      <alignment horizontal="left" wrapText="1"/>
    </xf>
    <xf numFmtId="49" fontId="14" fillId="0" borderId="13" xfId="2" applyNumberFormat="1" applyFont="1" applyFill="1" applyBorder="1" applyAlignment="1" applyProtection="1">
      <alignment horizontal="left" vertical="center"/>
      <protection hidden="1"/>
    </xf>
    <xf numFmtId="0" fontId="14" fillId="0" borderId="13" xfId="2" applyNumberFormat="1" applyFont="1" applyFill="1" applyBorder="1" applyAlignment="1" applyProtection="1">
      <alignment horizontal="left" vertical="top" wrapText="1"/>
      <protection hidden="1"/>
    </xf>
    <xf numFmtId="4" fontId="14" fillId="0" borderId="13" xfId="2" applyNumberFormat="1" applyFont="1" applyFill="1" applyBorder="1" applyAlignment="1" applyProtection="1">
      <alignment horizontal="left" wrapText="1"/>
      <protection hidden="1"/>
    </xf>
    <xf numFmtId="0" fontId="14" fillId="0" borderId="0" xfId="0" applyFont="1" applyProtection="1">
      <protection hidden="1"/>
    </xf>
    <xf numFmtId="0" fontId="14" fillId="0" borderId="0" xfId="0" applyFont="1"/>
    <xf numFmtId="4" fontId="14" fillId="0" borderId="0" xfId="0" applyNumberFormat="1" applyFont="1"/>
    <xf numFmtId="0" fontId="13" fillId="0" borderId="0" xfId="0" applyNumberFormat="1" applyFont="1" applyFill="1" applyAlignment="1" applyProtection="1">
      <alignment horizontal="centerContinuous"/>
      <protection hidden="1"/>
    </xf>
    <xf numFmtId="0" fontId="14" fillId="0" borderId="0" xfId="0" applyNumberFormat="1" applyFont="1" applyFill="1" applyAlignment="1" applyProtection="1">
      <alignment horizontal="centerContinuous"/>
      <protection hidden="1"/>
    </xf>
    <xf numFmtId="0" fontId="14" fillId="0" borderId="13" xfId="0" applyFont="1" applyBorder="1"/>
    <xf numFmtId="4" fontId="14" fillId="0" borderId="13" xfId="0" applyNumberFormat="1" applyFont="1" applyBorder="1"/>
    <xf numFmtId="4" fontId="14" fillId="5" borderId="13" xfId="0" applyNumberFormat="1" applyFont="1" applyFill="1" applyBorder="1"/>
    <xf numFmtId="0" fontId="14" fillId="8" borderId="0" xfId="0" applyFont="1" applyFill="1"/>
    <xf numFmtId="166" fontId="14" fillId="8" borderId="13" xfId="0" applyNumberFormat="1" applyFont="1" applyFill="1" applyBorder="1"/>
    <xf numFmtId="164" fontId="14" fillId="0" borderId="13" xfId="0" applyNumberFormat="1" applyFont="1" applyBorder="1"/>
    <xf numFmtId="166" fontId="14" fillId="0" borderId="13" xfId="0" applyNumberFormat="1" applyFont="1" applyBorder="1"/>
    <xf numFmtId="0" fontId="14" fillId="0" borderId="0" xfId="0" applyNumberFormat="1" applyFont="1" applyFill="1" applyAlignment="1" applyProtection="1">
      <protection hidden="1"/>
    </xf>
    <xf numFmtId="0" fontId="14" fillId="0" borderId="0" xfId="0" applyNumberFormat="1" applyFont="1" applyFill="1" applyAlignment="1" applyProtection="1">
      <alignment horizontal="right"/>
      <protection hidden="1"/>
    </xf>
    <xf numFmtId="0" fontId="14" fillId="0" borderId="0" xfId="0" applyFont="1" applyFill="1" applyAlignment="1" applyProtection="1">
      <protection hidden="1"/>
    </xf>
    <xf numFmtId="49" fontId="16" fillId="6" borderId="14" xfId="0" applyNumberFormat="1" applyFont="1" applyFill="1" applyBorder="1" applyAlignment="1" applyProtection="1">
      <alignment horizontal="center" vertical="center" wrapText="1"/>
      <protection hidden="1"/>
    </xf>
    <xf numFmtId="0" fontId="16" fillId="6" borderId="12" xfId="0" applyNumberFormat="1" applyFont="1" applyFill="1" applyBorder="1" applyAlignment="1" applyProtection="1">
      <alignment horizontal="center" vertical="center" wrapText="1"/>
      <protection hidden="1"/>
    </xf>
    <xf numFmtId="164" fontId="16" fillId="6" borderId="12" xfId="0" applyNumberFormat="1" applyFont="1" applyFill="1" applyBorder="1" applyAlignment="1" applyProtection="1">
      <alignment horizontal="center" vertical="center" wrapText="1"/>
      <protection hidden="1"/>
    </xf>
    <xf numFmtId="4" fontId="16" fillId="6" borderId="12" xfId="0" applyNumberFormat="1" applyFont="1" applyFill="1" applyBorder="1" applyAlignment="1" applyProtection="1">
      <alignment horizontal="center" vertical="center" wrapText="1"/>
      <protection hidden="1"/>
    </xf>
    <xf numFmtId="0" fontId="14" fillId="0" borderId="14" xfId="0" applyNumberFormat="1" applyFont="1" applyFill="1" applyBorder="1" applyAlignment="1" applyProtection="1">
      <alignment horizontal="left" wrapText="1"/>
      <protection hidden="1"/>
    </xf>
    <xf numFmtId="0" fontId="14" fillId="0" borderId="12" xfId="0" applyNumberFormat="1" applyFont="1" applyFill="1" applyBorder="1" applyAlignment="1" applyProtection="1">
      <alignment horizontal="left" wrapText="1"/>
      <protection hidden="1"/>
    </xf>
    <xf numFmtId="164" fontId="14" fillId="0" borderId="12" xfId="0" applyNumberFormat="1" applyFont="1" applyFill="1" applyBorder="1" applyAlignment="1" applyProtection="1">
      <alignment wrapText="1"/>
      <protection hidden="1"/>
    </xf>
    <xf numFmtId="164" fontId="14" fillId="0" borderId="11" xfId="0" applyNumberFormat="1" applyFont="1" applyFill="1" applyBorder="1" applyAlignment="1" applyProtection="1">
      <alignment wrapText="1"/>
      <protection hidden="1"/>
    </xf>
    <xf numFmtId="0" fontId="14" fillId="0" borderId="12" xfId="0" applyNumberFormat="1" applyFont="1" applyFill="1" applyBorder="1" applyAlignment="1" applyProtection="1">
      <alignment horizontal="left" vertical="top" wrapText="1"/>
      <protection hidden="1"/>
    </xf>
    <xf numFmtId="0" fontId="16" fillId="6" borderId="14" xfId="0" applyNumberFormat="1" applyFont="1" applyFill="1" applyBorder="1" applyAlignment="1" applyProtection="1">
      <alignment horizontal="center" vertical="center" wrapText="1"/>
      <protection hidden="1"/>
    </xf>
    <xf numFmtId="0" fontId="14" fillId="0" borderId="9" xfId="0" applyNumberFormat="1" applyFont="1" applyFill="1" applyBorder="1" applyAlignment="1" applyProtection="1">
      <alignment horizontal="left" wrapText="1"/>
      <protection hidden="1"/>
    </xf>
    <xf numFmtId="0" fontId="14" fillId="0" borderId="2" xfId="0" applyNumberFormat="1" applyFont="1" applyFill="1" applyBorder="1" applyAlignment="1" applyProtection="1">
      <alignment horizontal="left" wrapText="1"/>
      <protection hidden="1"/>
    </xf>
    <xf numFmtId="164" fontId="14" fillId="0" borderId="2" xfId="0" applyNumberFormat="1" applyFont="1" applyFill="1" applyBorder="1" applyAlignment="1" applyProtection="1">
      <alignment wrapText="1"/>
      <protection hidden="1"/>
    </xf>
    <xf numFmtId="164" fontId="14" fillId="0" borderId="1" xfId="0" applyNumberFormat="1" applyFont="1" applyFill="1" applyBorder="1" applyAlignment="1" applyProtection="1">
      <alignment wrapText="1"/>
      <protection hidden="1"/>
    </xf>
    <xf numFmtId="0" fontId="13" fillId="0" borderId="13" xfId="1" applyFont="1" applyFill="1" applyBorder="1" applyAlignment="1" applyProtection="1">
      <protection hidden="1"/>
    </xf>
    <xf numFmtId="0" fontId="13" fillId="7" borderId="13" xfId="1" applyFont="1" applyFill="1" applyBorder="1" applyAlignment="1" applyProtection="1">
      <alignment wrapText="1"/>
      <protection hidden="1"/>
    </xf>
    <xf numFmtId="0" fontId="13" fillId="7" borderId="13" xfId="1" applyFont="1" applyFill="1" applyBorder="1" applyAlignment="1" applyProtection="1">
      <alignment vertical="top" wrapText="1"/>
      <protection hidden="1"/>
    </xf>
    <xf numFmtId="49" fontId="13" fillId="8" borderId="13" xfId="2" applyNumberFormat="1" applyFont="1" applyFill="1" applyBorder="1" applyAlignment="1" applyProtection="1">
      <alignment horizontal="left" vertical="center"/>
      <protection hidden="1"/>
    </xf>
    <xf numFmtId="4" fontId="13" fillId="8" borderId="13" xfId="0" applyNumberFormat="1" applyFont="1" applyFill="1" applyBorder="1" applyAlignment="1">
      <alignment horizontal="left" wrapText="1"/>
    </xf>
    <xf numFmtId="0" fontId="13" fillId="8" borderId="13" xfId="0" applyFont="1" applyFill="1" applyBorder="1" applyAlignment="1">
      <alignment horizontal="left"/>
    </xf>
    <xf numFmtId="0" fontId="12" fillId="0" borderId="22" xfId="0" applyNumberFormat="1" applyFont="1" applyFill="1" applyBorder="1" applyAlignment="1" applyProtection="1">
      <alignment horizontal="center" wrapText="1"/>
      <protection hidden="1"/>
    </xf>
    <xf numFmtId="0" fontId="12" fillId="0" borderId="21" xfId="0" applyNumberFormat="1" applyFont="1" applyFill="1" applyBorder="1" applyAlignment="1" applyProtection="1">
      <alignment horizontal="center" wrapText="1"/>
      <protection hidden="1"/>
    </xf>
    <xf numFmtId="0" fontId="12" fillId="0" borderId="17" xfId="0" applyNumberFormat="1" applyFont="1" applyFill="1" applyBorder="1" applyAlignment="1" applyProtection="1">
      <alignment horizontal="centerContinuous" wrapText="1"/>
      <protection hidden="1"/>
    </xf>
    <xf numFmtId="0" fontId="12" fillId="0" borderId="17" xfId="0" applyNumberFormat="1" applyFont="1" applyFill="1" applyBorder="1" applyAlignment="1" applyProtection="1">
      <alignment horizontal="centerContinuous"/>
      <protection hidden="1"/>
    </xf>
    <xf numFmtId="0" fontId="12" fillId="0" borderId="23" xfId="0" applyNumberFormat="1" applyFont="1" applyFill="1" applyBorder="1" applyAlignment="1" applyProtection="1">
      <alignment vertical="center" wrapText="1"/>
      <protection hidden="1"/>
    </xf>
    <xf numFmtId="0" fontId="12" fillId="0" borderId="19" xfId="0" applyNumberFormat="1" applyFont="1" applyFill="1" applyBorder="1" applyAlignment="1" applyProtection="1">
      <alignment horizontal="center" vertical="top" wrapText="1"/>
      <protection hidden="1"/>
    </xf>
    <xf numFmtId="0" fontId="12" fillId="0" borderId="5" xfId="0" applyNumberFormat="1" applyFont="1" applyFill="1" applyBorder="1" applyAlignment="1" applyProtection="1">
      <alignment horizontal="center" vertical="top" wrapText="1"/>
      <protection hidden="1"/>
    </xf>
    <xf numFmtId="0" fontId="12" fillId="0" borderId="7" xfId="0" applyNumberFormat="1" applyFont="1" applyFill="1" applyBorder="1" applyAlignment="1" applyProtection="1">
      <alignment horizontal="center" vertical="top" wrapText="1"/>
      <protection hidden="1"/>
    </xf>
    <xf numFmtId="0" fontId="12" fillId="0" borderId="8" xfId="0" applyNumberFormat="1" applyFont="1" applyFill="1" applyBorder="1" applyAlignment="1" applyProtection="1">
      <alignment horizontal="center" vertical="top" wrapText="1"/>
      <protection hidden="1"/>
    </xf>
    <xf numFmtId="0" fontId="12" fillId="0" borderId="20" xfId="0" applyNumberFormat="1" applyFont="1" applyFill="1" applyBorder="1" applyAlignment="1" applyProtection="1">
      <alignment horizontal="center" vertical="top" wrapText="1"/>
      <protection hidden="1"/>
    </xf>
    <xf numFmtId="0" fontId="12" fillId="0" borderId="0" xfId="0" applyNumberFormat="1" applyFont="1" applyFill="1" applyAlignment="1" applyProtection="1">
      <alignment horizontal="center" vertical="top" wrapText="1"/>
      <protection hidden="1"/>
    </xf>
    <xf numFmtId="0" fontId="12" fillId="0" borderId="7" xfId="0" applyNumberFormat="1" applyFont="1" applyFill="1" applyBorder="1" applyAlignment="1" applyProtection="1">
      <alignment horizontal="centerContinuous" vertical="center"/>
      <protection hidden="1"/>
    </xf>
    <xf numFmtId="0" fontId="12" fillId="0" borderId="18" xfId="0" applyNumberFormat="1" applyFont="1" applyFill="1" applyBorder="1" applyAlignment="1" applyProtection="1">
      <alignment horizontal="center" vertical="top" wrapText="1"/>
      <protection hidden="1"/>
    </xf>
    <xf numFmtId="4" fontId="12" fillId="0" borderId="13" xfId="0" applyNumberFormat="1" applyFont="1" applyBorder="1" applyAlignment="1">
      <alignment horizontal="center" vertical="center" wrapText="1"/>
    </xf>
    <xf numFmtId="0" fontId="10" fillId="6" borderId="6" xfId="0" applyNumberFormat="1" applyFont="1" applyFill="1" applyBorder="1" applyAlignment="1" applyProtection="1">
      <alignment horizontal="center" vertical="center"/>
      <protection hidden="1"/>
    </xf>
    <xf numFmtId="0" fontId="7" fillId="6" borderId="15" xfId="0" applyNumberFormat="1" applyFont="1" applyFill="1" applyBorder="1" applyAlignment="1" applyProtection="1">
      <alignment horizontal="center" vertical="center" wrapText="1"/>
      <protection hidden="1"/>
    </xf>
    <xf numFmtId="0" fontId="10" fillId="6" borderId="0" xfId="0" applyFont="1" applyFill="1" applyAlignment="1">
      <alignment horizontal="center" vertical="center"/>
    </xf>
    <xf numFmtId="4" fontId="10" fillId="3" borderId="6" xfId="0" applyNumberFormat="1" applyFont="1" applyFill="1" applyBorder="1" applyAlignment="1" applyProtection="1">
      <protection hidden="1"/>
    </xf>
    <xf numFmtId="4" fontId="7" fillId="3" borderId="4" xfId="0" applyNumberFormat="1" applyFont="1" applyFill="1" applyBorder="1" applyAlignment="1" applyProtection="1">
      <protection hidden="1"/>
    </xf>
    <xf numFmtId="4" fontId="13" fillId="3" borderId="5" xfId="0" applyNumberFormat="1" applyFont="1" applyFill="1" applyBorder="1" applyAlignment="1" applyProtection="1">
      <protection hidden="1"/>
    </xf>
    <xf numFmtId="4" fontId="13" fillId="3" borderId="2" xfId="0" applyNumberFormat="1" applyFont="1" applyFill="1" applyBorder="1" applyAlignment="1" applyProtection="1">
      <protection hidden="1"/>
    </xf>
    <xf numFmtId="4" fontId="13" fillId="3" borderId="3" xfId="0" applyNumberFormat="1" applyFont="1" applyFill="1" applyBorder="1" applyAlignment="1" applyProtection="1">
      <protection hidden="1"/>
    </xf>
    <xf numFmtId="4" fontId="13" fillId="3" borderId="4" xfId="0" applyNumberFormat="1" applyFont="1" applyFill="1" applyBorder="1" applyAlignment="1" applyProtection="1">
      <protection hidden="1"/>
    </xf>
    <xf numFmtId="4" fontId="13" fillId="3" borderId="13" xfId="0" applyNumberFormat="1" applyFont="1" applyFill="1" applyBorder="1"/>
    <xf numFmtId="4" fontId="10" fillId="3" borderId="0" xfId="0" applyNumberFormat="1" applyFont="1" applyFill="1"/>
    <xf numFmtId="164" fontId="14" fillId="2" borderId="13" xfId="0" applyNumberFormat="1" applyFont="1" applyFill="1" applyBorder="1"/>
    <xf numFmtId="4" fontId="14" fillId="2" borderId="0" xfId="0" applyNumberFormat="1" applyFont="1" applyFill="1"/>
    <xf numFmtId="164" fontId="14" fillId="3" borderId="11" xfId="0" applyNumberFormat="1" applyFont="1" applyFill="1" applyBorder="1" applyAlignment="1" applyProtection="1">
      <alignment wrapText="1"/>
      <protection hidden="1"/>
    </xf>
    <xf numFmtId="4" fontId="14" fillId="3" borderId="13" xfId="0" applyNumberFormat="1" applyFont="1" applyFill="1" applyBorder="1"/>
    <xf numFmtId="166" fontId="17" fillId="3" borderId="13" xfId="0" applyNumberFormat="1" applyFont="1" applyFill="1" applyBorder="1"/>
    <xf numFmtId="0" fontId="15" fillId="4" borderId="13" xfId="0" applyFont="1" applyFill="1" applyBorder="1" applyAlignment="1">
      <alignment horizontal="left"/>
    </xf>
    <xf numFmtId="4" fontId="15" fillId="4" borderId="13" xfId="0" applyNumberFormat="1" applyFont="1" applyFill="1" applyBorder="1" applyAlignment="1">
      <alignment horizontal="left" wrapText="1"/>
    </xf>
    <xf numFmtId="0" fontId="15" fillId="4" borderId="0" xfId="0" applyFont="1" applyFill="1"/>
    <xf numFmtId="166" fontId="15" fillId="4" borderId="13" xfId="0" applyNumberFormat="1" applyFont="1" applyFill="1" applyBorder="1"/>
    <xf numFmtId="0" fontId="19" fillId="0" borderId="0" xfId="0" applyFont="1"/>
    <xf numFmtId="0" fontId="20" fillId="0" borderId="0" xfId="0" applyFont="1"/>
    <xf numFmtId="0" fontId="18" fillId="0" borderId="0" xfId="0" applyFont="1"/>
    <xf numFmtId="0" fontId="18" fillId="7" borderId="13" xfId="1" applyFont="1" applyFill="1" applyBorder="1" applyAlignment="1" applyProtection="1">
      <alignment wrapText="1"/>
      <protection hidden="1"/>
    </xf>
    <xf numFmtId="4" fontId="18" fillId="0" borderId="13" xfId="0" applyNumberFormat="1" applyFont="1" applyBorder="1"/>
    <xf numFmtId="0" fontId="0" fillId="9" borderId="6" xfId="0" applyNumberFormat="1" applyFont="1" applyFill="1" applyBorder="1" applyAlignment="1" applyProtection="1">
      <alignment horizontal="left"/>
      <protection hidden="1"/>
    </xf>
    <xf numFmtId="0" fontId="5" fillId="9" borderId="16" xfId="0" applyNumberFormat="1" applyFont="1" applyFill="1" applyBorder="1" applyAlignment="1" applyProtection="1">
      <alignment horizontal="left" wrapText="1"/>
      <protection hidden="1"/>
    </xf>
    <xf numFmtId="0" fontId="3" fillId="9" borderId="16" xfId="0" applyNumberFormat="1" applyFont="1" applyFill="1" applyBorder="1" applyAlignment="1" applyProtection="1">
      <alignment horizontal="left" wrapText="1"/>
      <protection hidden="1"/>
    </xf>
    <xf numFmtId="0" fontId="4" fillId="9" borderId="16" xfId="0" applyNumberFormat="1" applyFont="1" applyFill="1" applyBorder="1" applyAlignment="1" applyProtection="1">
      <alignment horizontal="left" wrapText="1"/>
      <protection hidden="1"/>
    </xf>
    <xf numFmtId="0" fontId="1" fillId="9" borderId="16" xfId="0" applyNumberFormat="1" applyFont="1" applyFill="1" applyBorder="1" applyAlignment="1" applyProtection="1">
      <alignment horizontal="left" wrapText="1"/>
      <protection hidden="1"/>
    </xf>
    <xf numFmtId="0" fontId="1" fillId="9" borderId="14" xfId="0" applyNumberFormat="1" applyFont="1" applyFill="1" applyBorder="1" applyAlignment="1" applyProtection="1">
      <alignment horizontal="left" wrapText="1"/>
      <protection hidden="1"/>
    </xf>
    <xf numFmtId="0" fontId="1" fillId="9" borderId="15" xfId="0" applyNumberFormat="1" applyFont="1" applyFill="1" applyBorder="1" applyAlignment="1" applyProtection="1">
      <alignment horizontal="right" wrapText="1"/>
      <protection hidden="1"/>
    </xf>
    <xf numFmtId="0" fontId="14" fillId="9" borderId="14" xfId="0" applyNumberFormat="1" applyFont="1" applyFill="1" applyBorder="1" applyAlignment="1" applyProtection="1">
      <alignment horizontal="left" wrapText="1"/>
      <protection hidden="1"/>
    </xf>
    <xf numFmtId="0" fontId="14" fillId="9" borderId="12" xfId="0" applyNumberFormat="1" applyFont="1" applyFill="1" applyBorder="1" applyAlignment="1" applyProtection="1">
      <alignment horizontal="left" wrapText="1"/>
      <protection hidden="1"/>
    </xf>
    <xf numFmtId="164" fontId="14" fillId="9" borderId="12" xfId="0" applyNumberFormat="1" applyFont="1" applyFill="1" applyBorder="1" applyAlignment="1" applyProtection="1">
      <alignment wrapText="1"/>
      <protection hidden="1"/>
    </xf>
    <xf numFmtId="164" fontId="14" fillId="9" borderId="11" xfId="0" applyNumberFormat="1" applyFont="1" applyFill="1" applyBorder="1" applyAlignment="1" applyProtection="1">
      <alignment wrapText="1"/>
      <protection hidden="1"/>
    </xf>
    <xf numFmtId="4" fontId="14" fillId="9" borderId="13" xfId="0" applyNumberFormat="1" applyFont="1" applyFill="1" applyBorder="1"/>
    <xf numFmtId="0" fontId="0" fillId="9" borderId="0" xfId="0" applyFill="1"/>
    <xf numFmtId="4" fontId="16" fillId="6" borderId="13" xfId="0" applyNumberFormat="1" applyFont="1" applyFill="1" applyBorder="1" applyAlignment="1" applyProtection="1">
      <alignment horizontal="center" vertical="center" wrapText="1"/>
      <protection hidden="1"/>
    </xf>
    <xf numFmtId="4" fontId="14" fillId="0" borderId="13" xfId="0" applyNumberFormat="1" applyFont="1" applyFill="1" applyBorder="1"/>
    <xf numFmtId="0" fontId="0" fillId="0" borderId="0" xfId="0" applyFill="1"/>
    <xf numFmtId="4" fontId="0" fillId="0" borderId="0" xfId="0" applyNumberFormat="1"/>
    <xf numFmtId="0" fontId="0" fillId="10" borderId="6" xfId="0" applyNumberFormat="1" applyFont="1" applyFill="1" applyBorder="1" applyAlignment="1" applyProtection="1">
      <alignment horizontal="left"/>
      <protection hidden="1"/>
    </xf>
    <xf numFmtId="0" fontId="5" fillId="10" borderId="4" xfId="0" applyNumberFormat="1" applyFont="1" applyFill="1" applyBorder="1" applyAlignment="1" applyProtection="1">
      <alignment horizontal="left" wrapText="1"/>
      <protection hidden="1"/>
    </xf>
    <xf numFmtId="0" fontId="3" fillId="10" borderId="4" xfId="0" applyNumberFormat="1" applyFont="1" applyFill="1" applyBorder="1" applyAlignment="1" applyProtection="1">
      <alignment horizontal="left" wrapText="1"/>
      <protection hidden="1"/>
    </xf>
    <xf numFmtId="0" fontId="4" fillId="10" borderId="4" xfId="0" applyNumberFormat="1" applyFont="1" applyFill="1" applyBorder="1" applyAlignment="1" applyProtection="1">
      <alignment horizontal="left" wrapText="1"/>
      <protection hidden="1"/>
    </xf>
    <xf numFmtId="0" fontId="1" fillId="10" borderId="4" xfId="0" applyNumberFormat="1" applyFont="1" applyFill="1" applyBorder="1" applyAlignment="1" applyProtection="1">
      <alignment horizontal="left" wrapText="1"/>
      <protection hidden="1"/>
    </xf>
    <xf numFmtId="0" fontId="1" fillId="10" borderId="4" xfId="0" applyNumberFormat="1" applyFont="1" applyFill="1" applyBorder="1" applyAlignment="1" applyProtection="1">
      <alignment horizontal="right" wrapText="1"/>
      <protection hidden="1"/>
    </xf>
    <xf numFmtId="165" fontId="14" fillId="10" borderId="2" xfId="0" applyNumberFormat="1" applyFont="1" applyFill="1" applyBorder="1" applyAlignment="1" applyProtection="1">
      <alignment horizontal="left" wrapText="1"/>
      <protection hidden="1"/>
    </xf>
    <xf numFmtId="165" fontId="14" fillId="10" borderId="3" xfId="0" applyNumberFormat="1" applyFont="1" applyFill="1" applyBorder="1" applyAlignment="1" applyProtection="1">
      <alignment horizontal="left" wrapText="1"/>
      <protection hidden="1"/>
    </xf>
    <xf numFmtId="165" fontId="14" fillId="10" borderId="4" xfId="0" applyNumberFormat="1" applyFont="1" applyFill="1" applyBorder="1" applyAlignment="1" applyProtection="1">
      <alignment horizontal="left" wrapText="1"/>
      <protection hidden="1"/>
    </xf>
    <xf numFmtId="164" fontId="14" fillId="10" borderId="3" xfId="0" applyNumberFormat="1" applyFont="1" applyFill="1" applyBorder="1" applyAlignment="1" applyProtection="1">
      <alignment wrapText="1"/>
      <protection hidden="1"/>
    </xf>
    <xf numFmtId="164" fontId="14" fillId="10" borderId="2" xfId="0" applyNumberFormat="1" applyFont="1" applyFill="1" applyBorder="1" applyAlignment="1" applyProtection="1">
      <alignment wrapText="1"/>
      <protection hidden="1"/>
    </xf>
    <xf numFmtId="0" fontId="0" fillId="10" borderId="0" xfId="0" applyFill="1"/>
    <xf numFmtId="4" fontId="26" fillId="0" borderId="0" xfId="0" applyNumberFormat="1" applyFont="1" applyAlignment="1">
      <alignment horizontal="right"/>
    </xf>
    <xf numFmtId="0" fontId="21" fillId="10" borderId="25" xfId="0" applyNumberFormat="1" applyFont="1" applyFill="1" applyBorder="1" applyAlignment="1" applyProtection="1">
      <alignment horizontal="left" wrapText="1"/>
      <protection hidden="1"/>
    </xf>
    <xf numFmtId="0" fontId="22" fillId="10" borderId="26" xfId="0" applyFont="1" applyFill="1" applyBorder="1" applyAlignment="1">
      <alignment horizontal="left" wrapText="1"/>
    </xf>
    <xf numFmtId="0" fontId="12" fillId="0" borderId="21" xfId="0" applyNumberFormat="1" applyFont="1" applyFill="1" applyBorder="1" applyAlignment="1" applyProtection="1">
      <alignment horizontal="center" vertical="center" wrapText="1"/>
      <protection hidden="1"/>
    </xf>
    <xf numFmtId="0" fontId="0" fillId="0" borderId="19" xfId="0" applyBorder="1" applyAlignment="1">
      <alignment horizontal="center" wrapText="1"/>
    </xf>
    <xf numFmtId="0" fontId="23" fillId="0" borderId="0" xfId="0" applyNumberFormat="1" applyFont="1" applyFill="1" applyAlignment="1" applyProtection="1">
      <alignment horizontal="center" wrapText="1"/>
      <protection hidden="1"/>
    </xf>
    <xf numFmtId="0" fontId="0" fillId="0" borderId="0" xfId="0" applyAlignment="1">
      <alignment wrapText="1"/>
    </xf>
    <xf numFmtId="168" fontId="25" fillId="0" borderId="0" xfId="3" applyNumberFormat="1" applyFont="1" applyFill="1" applyAlignment="1" applyProtection="1">
      <alignment horizontal="right" vertical="center" wrapText="1"/>
      <protection hidden="1"/>
    </xf>
    <xf numFmtId="0" fontId="1" fillId="0" borderId="16" xfId="0" applyNumberFormat="1" applyFont="1" applyFill="1" applyBorder="1" applyAlignment="1" applyProtection="1">
      <alignment horizontal="left" wrapText="1"/>
      <protection hidden="1"/>
    </xf>
    <xf numFmtId="165" fontId="14" fillId="0" borderId="13" xfId="0" applyNumberFormat="1" applyFont="1" applyFill="1" applyBorder="1" applyAlignment="1" applyProtection="1">
      <alignment horizontal="left" wrapText="1"/>
      <protection hidden="1"/>
    </xf>
    <xf numFmtId="165" fontId="14" fillId="0" borderId="12" xfId="0" applyNumberFormat="1" applyFont="1" applyFill="1" applyBorder="1" applyAlignment="1" applyProtection="1">
      <alignment horizontal="left" wrapText="1"/>
      <protection hidden="1"/>
    </xf>
    <xf numFmtId="164" fontId="14" fillId="0" borderId="13" xfId="0" applyNumberFormat="1" applyFont="1" applyFill="1" applyBorder="1" applyAlignment="1" applyProtection="1">
      <alignment wrapText="1"/>
      <protection hidden="1"/>
    </xf>
    <xf numFmtId="0" fontId="1" fillId="0" borderId="10" xfId="0" applyNumberFormat="1" applyFont="1" applyFill="1" applyBorder="1" applyAlignment="1" applyProtection="1">
      <alignment horizontal="left" wrapText="1"/>
      <protection hidden="1"/>
    </xf>
    <xf numFmtId="165" fontId="14" fillId="0" borderId="3" xfId="0" applyNumberFormat="1" applyFont="1" applyFill="1" applyBorder="1" applyAlignment="1" applyProtection="1">
      <alignment horizontal="left" wrapText="1"/>
      <protection hidden="1"/>
    </xf>
    <xf numFmtId="165" fontId="14" fillId="0" borderId="2" xfId="0" applyNumberFormat="1" applyFont="1" applyFill="1" applyBorder="1" applyAlignment="1" applyProtection="1">
      <alignment horizontal="left" wrapText="1"/>
      <protection hidden="1"/>
    </xf>
    <xf numFmtId="164" fontId="14" fillId="0" borderId="3" xfId="0" applyNumberFormat="1" applyFont="1" applyFill="1" applyBorder="1" applyAlignment="1" applyProtection="1">
      <alignment wrapText="1"/>
      <protection hidden="1"/>
    </xf>
    <xf numFmtId="0" fontId="5" fillId="6" borderId="16" xfId="0" applyNumberFormat="1" applyFont="1" applyFill="1" applyBorder="1" applyAlignment="1" applyProtection="1">
      <alignment horizontal="center" vertical="center" wrapText="1"/>
      <protection hidden="1"/>
    </xf>
    <xf numFmtId="165" fontId="16" fillId="6" borderId="13" xfId="0" applyNumberFormat="1" applyFont="1" applyFill="1" applyBorder="1" applyAlignment="1" applyProtection="1">
      <alignment horizontal="center" vertical="center" wrapText="1"/>
      <protection hidden="1"/>
    </xf>
    <xf numFmtId="165" fontId="16" fillId="6" borderId="12" xfId="0" applyNumberFormat="1" applyFont="1" applyFill="1" applyBorder="1" applyAlignment="1" applyProtection="1">
      <alignment horizontal="center" vertical="center" wrapText="1"/>
      <protection hidden="1"/>
    </xf>
    <xf numFmtId="164" fontId="16" fillId="6" borderId="13" xfId="0" applyNumberFormat="1" applyFont="1" applyFill="1" applyBorder="1" applyAlignment="1" applyProtection="1">
      <alignment horizontal="center" vertical="center" wrapText="1"/>
      <protection hidden="1"/>
    </xf>
    <xf numFmtId="0" fontId="9" fillId="6" borderId="16" xfId="0" applyNumberFormat="1" applyFont="1" applyFill="1" applyBorder="1" applyAlignment="1" applyProtection="1">
      <alignment horizontal="center" vertical="center" wrapText="1"/>
      <protection hidden="1"/>
    </xf>
    <xf numFmtId="0" fontId="1" fillId="9" borderId="16" xfId="0" applyNumberFormat="1" applyFont="1" applyFill="1" applyBorder="1" applyAlignment="1" applyProtection="1">
      <alignment horizontal="left" wrapText="1"/>
      <protection hidden="1"/>
    </xf>
    <xf numFmtId="165" fontId="14" fillId="9" borderId="13" xfId="0" applyNumberFormat="1" applyFont="1" applyFill="1" applyBorder="1" applyAlignment="1" applyProtection="1">
      <alignment horizontal="left" wrapText="1"/>
      <protection hidden="1"/>
    </xf>
    <xf numFmtId="165" fontId="14" fillId="9" borderId="12" xfId="0" applyNumberFormat="1" applyFont="1" applyFill="1" applyBorder="1" applyAlignment="1" applyProtection="1">
      <alignment horizontal="left" wrapText="1"/>
      <protection hidden="1"/>
    </xf>
    <xf numFmtId="164" fontId="14" fillId="9" borderId="13" xfId="0" applyNumberFormat="1" applyFont="1" applyFill="1" applyBorder="1" applyAlignment="1" applyProtection="1">
      <alignment wrapText="1"/>
      <protection hidden="1"/>
    </xf>
    <xf numFmtId="0" fontId="8" fillId="0" borderId="7" xfId="0" applyFont="1" applyBorder="1" applyAlignment="1">
      <alignment wrapText="1"/>
    </xf>
    <xf numFmtId="0" fontId="11" fillId="0" borderId="7" xfId="0" applyFont="1" applyBorder="1" applyAlignment="1">
      <alignment wrapText="1"/>
    </xf>
    <xf numFmtId="0" fontId="11" fillId="0" borderId="0" xfId="0" applyFont="1" applyAlignment="1">
      <alignment wrapText="1"/>
    </xf>
    <xf numFmtId="0" fontId="12" fillId="0" borderId="13" xfId="0" applyFont="1" applyBorder="1" applyAlignment="1">
      <alignment horizontal="center" vertical="center" wrapText="1"/>
    </xf>
    <xf numFmtId="4" fontId="12" fillId="0" borderId="13" xfId="0" applyNumberFormat="1" applyFont="1" applyBorder="1" applyAlignment="1">
      <alignment horizontal="center" vertical="center" wrapText="1"/>
    </xf>
    <xf numFmtId="0" fontId="12" fillId="0" borderId="12" xfId="0" applyFont="1" applyBorder="1" applyAlignment="1">
      <alignment horizontal="center" vertical="center"/>
    </xf>
    <xf numFmtId="0" fontId="12" fillId="0" borderId="24" xfId="0" applyFont="1" applyBorder="1" applyAlignment="1">
      <alignment horizontal="center" vertical="center"/>
    </xf>
  </cellXfs>
  <cellStyles count="4">
    <cellStyle name="Обычный" xfId="0" builtinId="0"/>
    <cellStyle name="Обычный 2" xfId="1"/>
    <cellStyle name="Обычный_tmp" xfId="2"/>
    <cellStyle name="Финансовый_p-k-r_835-7" xfId="3"/>
  </cellStyles>
  <dxfs count="0"/>
  <tableStyles count="0" defaultTableStyle="TableStyleMedium2" defaultPivotStyle="PivotStyleLight16"/>
  <colors>
    <mruColors>
      <color rgb="FFCCFFFF"/>
      <color rgb="FF66CCFF"/>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1"/>
  <sheetViews>
    <sheetView showGridLines="0" tabSelected="1" view="pageBreakPreview" topLeftCell="A2" zoomScale="60" zoomScaleNormal="100" workbookViewId="0">
      <pane xSplit="19" ySplit="5" topLeftCell="T118" activePane="bottomRight" state="frozen"/>
      <selection activeCell="A2" sqref="A2"/>
      <selection pane="topRight" activeCell="T2" sqref="T2"/>
      <selection pane="bottomLeft" activeCell="A9" sqref="A9"/>
      <selection pane="bottomRight" activeCell="Z165" sqref="Z165:Z172"/>
    </sheetView>
  </sheetViews>
  <sheetFormatPr defaultColWidth="9.140625" defaultRowHeight="12.75" x14ac:dyDescent="0.2"/>
  <cols>
    <col min="1" max="1" width="0.28515625" customWidth="1"/>
    <col min="2" max="10" width="0" hidden="1" customWidth="1"/>
    <col min="11" max="11" width="24.28515625" style="34" customWidth="1"/>
    <col min="12" max="12" width="59.5703125" style="34" customWidth="1"/>
    <col min="13" max="18" width="0" style="34" hidden="1" customWidth="1"/>
    <col min="19" max="19" width="11.7109375" style="34" hidden="1" customWidth="1"/>
    <col min="20" max="20" width="19.28515625" style="34" customWidth="1"/>
    <col min="21" max="21" width="20.7109375" style="34" hidden="1" customWidth="1"/>
    <col min="22" max="22" width="18.85546875" style="34" hidden="1" customWidth="1"/>
    <col min="23" max="23" width="21.5703125" style="35" hidden="1" customWidth="1"/>
    <col min="24" max="24" width="20.42578125" style="35" hidden="1" customWidth="1"/>
    <col min="25" max="25" width="18.5703125" style="35" hidden="1" customWidth="1"/>
    <col min="26" max="26" width="15.85546875" style="35" customWidth="1"/>
    <col min="27" max="27" width="18.42578125" style="35" customWidth="1"/>
    <col min="28" max="28" width="9.140625" customWidth="1"/>
    <col min="29" max="29" width="19" customWidth="1"/>
    <col min="30" max="30" width="17.28515625" customWidth="1"/>
    <col min="31" max="31" width="9.140625" customWidth="1"/>
    <col min="32" max="32" width="17" customWidth="1"/>
    <col min="33" max="242" width="9.140625" customWidth="1"/>
  </cols>
  <sheetData>
    <row r="1" spans="1:27" ht="409.6" hidden="1" customHeight="1" x14ac:dyDescent="0.2">
      <c r="A1" s="2"/>
      <c r="B1" s="2"/>
      <c r="C1" s="2"/>
      <c r="D1" s="2"/>
      <c r="E1" s="2"/>
      <c r="F1" s="2"/>
      <c r="G1" s="2"/>
      <c r="H1" s="2"/>
      <c r="I1" s="2"/>
      <c r="J1" s="2"/>
      <c r="K1" s="45"/>
      <c r="L1" s="33"/>
      <c r="M1" s="33"/>
      <c r="N1" s="33"/>
      <c r="O1" s="33"/>
      <c r="P1" s="33"/>
      <c r="Q1" s="33"/>
      <c r="R1" s="33"/>
      <c r="S1" s="33"/>
      <c r="T1" s="33"/>
      <c r="U1" s="33"/>
    </row>
    <row r="2" spans="1:27" ht="36.75" customHeight="1" x14ac:dyDescent="0.2">
      <c r="A2" s="23"/>
      <c r="B2" s="22"/>
      <c r="C2" s="22"/>
      <c r="D2" s="22"/>
      <c r="E2" s="22"/>
      <c r="F2" s="22"/>
      <c r="G2" s="22"/>
      <c r="H2" s="22"/>
      <c r="I2" s="22"/>
      <c r="J2" s="22"/>
      <c r="K2" s="36"/>
      <c r="L2" s="36"/>
      <c r="M2" s="37"/>
      <c r="N2" s="46"/>
      <c r="O2" s="46"/>
      <c r="P2" s="47"/>
      <c r="Q2" s="47"/>
      <c r="R2" s="47"/>
      <c r="S2" s="47"/>
      <c r="T2" s="143" t="s">
        <v>322</v>
      </c>
      <c r="U2" s="143"/>
      <c r="V2" s="143"/>
      <c r="W2" s="142"/>
      <c r="X2" s="142"/>
      <c r="Y2" s="142"/>
      <c r="Z2" s="142"/>
      <c r="AA2" s="142"/>
    </row>
    <row r="3" spans="1:27" ht="31.5" customHeight="1" x14ac:dyDescent="0.3">
      <c r="A3" s="21"/>
      <c r="B3" s="21"/>
      <c r="C3" s="21"/>
      <c r="D3" s="21"/>
      <c r="E3" s="21"/>
      <c r="F3" s="21"/>
      <c r="G3" s="21"/>
      <c r="H3" s="21"/>
      <c r="I3" s="21"/>
      <c r="J3" s="21"/>
      <c r="K3" s="141" t="s">
        <v>321</v>
      </c>
      <c r="L3" s="142"/>
      <c r="M3" s="142"/>
      <c r="N3" s="142"/>
      <c r="O3" s="142"/>
      <c r="P3" s="142"/>
      <c r="Q3" s="142"/>
      <c r="R3" s="142"/>
      <c r="S3" s="142"/>
      <c r="T3" s="142"/>
      <c r="U3" s="142"/>
      <c r="V3" s="142"/>
      <c r="W3" s="142"/>
      <c r="X3" s="142"/>
      <c r="Y3" s="142"/>
      <c r="Z3" s="142"/>
      <c r="AA3" s="142"/>
    </row>
    <row r="4" spans="1:27" ht="14.25" customHeight="1" thickBot="1" x14ac:dyDescent="0.3">
      <c r="A4" s="2"/>
      <c r="B4" s="2"/>
      <c r="C4" s="2"/>
      <c r="D4" s="2"/>
      <c r="E4" s="2"/>
      <c r="F4" s="2"/>
      <c r="G4" s="2"/>
      <c r="H4" s="2"/>
      <c r="I4" s="2"/>
      <c r="J4" s="2"/>
      <c r="K4" s="45"/>
      <c r="L4" s="47"/>
      <c r="M4" s="47"/>
      <c r="N4" s="47"/>
      <c r="O4" s="46"/>
      <c r="P4" s="47"/>
      <c r="Q4" s="47"/>
      <c r="R4" s="47"/>
      <c r="S4" s="47"/>
      <c r="T4" s="47"/>
      <c r="U4" s="33"/>
      <c r="AA4" s="136" t="s">
        <v>323</v>
      </c>
    </row>
    <row r="5" spans="1:27" ht="12" customHeight="1" x14ac:dyDescent="0.2">
      <c r="A5" s="3"/>
      <c r="B5" s="20"/>
      <c r="C5" s="20"/>
      <c r="D5" s="20"/>
      <c r="E5" s="20"/>
      <c r="F5" s="20"/>
      <c r="G5" s="20"/>
      <c r="H5" s="20"/>
      <c r="I5" s="20"/>
      <c r="J5" s="20"/>
      <c r="K5" s="68"/>
      <c r="L5" s="69"/>
      <c r="M5" s="68" t="s">
        <v>245</v>
      </c>
      <c r="N5" s="69"/>
      <c r="O5" s="70"/>
      <c r="P5" s="70"/>
      <c r="Q5" s="71"/>
      <c r="R5" s="71"/>
      <c r="S5" s="71"/>
      <c r="T5" s="139" t="s">
        <v>320</v>
      </c>
      <c r="U5" s="72" t="s">
        <v>0</v>
      </c>
      <c r="V5" s="164" t="s">
        <v>246</v>
      </c>
      <c r="W5" s="165" t="s">
        <v>317</v>
      </c>
      <c r="X5" s="166" t="s">
        <v>251</v>
      </c>
      <c r="Y5" s="167"/>
      <c r="Z5" s="165" t="s">
        <v>249</v>
      </c>
      <c r="AA5" s="165" t="s">
        <v>250</v>
      </c>
    </row>
    <row r="6" spans="1:27" ht="43.5" customHeight="1" thickBot="1" x14ac:dyDescent="0.25">
      <c r="A6" s="3"/>
      <c r="B6" s="19"/>
      <c r="C6" s="19" t="s">
        <v>244</v>
      </c>
      <c r="D6" s="19" t="s">
        <v>243</v>
      </c>
      <c r="E6" s="19" t="s">
        <v>242</v>
      </c>
      <c r="F6" s="19" t="s">
        <v>241</v>
      </c>
      <c r="G6" s="19" t="s">
        <v>240</v>
      </c>
      <c r="H6" s="19" t="s">
        <v>239</v>
      </c>
      <c r="I6" s="19" t="s">
        <v>238</v>
      </c>
      <c r="J6" s="18" t="s">
        <v>237</v>
      </c>
      <c r="K6" s="73" t="s">
        <v>236</v>
      </c>
      <c r="L6" s="74" t="s">
        <v>235</v>
      </c>
      <c r="M6" s="75" t="s">
        <v>234</v>
      </c>
      <c r="N6" s="76" t="s">
        <v>233</v>
      </c>
      <c r="O6" s="77" t="s">
        <v>232</v>
      </c>
      <c r="P6" s="77" t="s">
        <v>231</v>
      </c>
      <c r="Q6" s="78" t="s">
        <v>230</v>
      </c>
      <c r="R6" s="79" t="s">
        <v>229</v>
      </c>
      <c r="S6" s="79" t="s">
        <v>228</v>
      </c>
      <c r="T6" s="140"/>
      <c r="U6" s="80" t="s">
        <v>316</v>
      </c>
      <c r="V6" s="164"/>
      <c r="W6" s="165"/>
      <c r="X6" s="81" t="s">
        <v>247</v>
      </c>
      <c r="Y6" s="81" t="s">
        <v>248</v>
      </c>
      <c r="Z6" s="165"/>
      <c r="AA6" s="165"/>
    </row>
    <row r="7" spans="1:27" s="26" customFormat="1" ht="15" hidden="1" customHeight="1" x14ac:dyDescent="0.2">
      <c r="A7" s="24"/>
      <c r="B7" s="152" t="s">
        <v>227</v>
      </c>
      <c r="C7" s="152"/>
      <c r="D7" s="152"/>
      <c r="E7" s="152"/>
      <c r="F7" s="152"/>
      <c r="G7" s="152"/>
      <c r="H7" s="152"/>
      <c r="I7" s="152"/>
      <c r="J7" s="25" t="s">
        <v>225</v>
      </c>
      <c r="K7" s="48" t="s">
        <v>252</v>
      </c>
      <c r="L7" s="49" t="s">
        <v>226</v>
      </c>
      <c r="M7" s="153"/>
      <c r="N7" s="153"/>
      <c r="O7" s="153"/>
      <c r="P7" s="153"/>
      <c r="Q7" s="154"/>
      <c r="R7" s="155"/>
      <c r="S7" s="155"/>
      <c r="T7" s="50">
        <f>T8</f>
        <v>75200</v>
      </c>
      <c r="U7" s="50">
        <f t="shared" ref="U7:AA7" si="0">U8</f>
        <v>0</v>
      </c>
      <c r="V7" s="50">
        <f t="shared" si="0"/>
        <v>0</v>
      </c>
      <c r="W7" s="51">
        <f t="shared" si="0"/>
        <v>75200</v>
      </c>
      <c r="X7" s="51">
        <f t="shared" si="0"/>
        <v>0</v>
      </c>
      <c r="Y7" s="51">
        <f t="shared" si="0"/>
        <v>-75200</v>
      </c>
      <c r="Z7" s="51">
        <f t="shared" si="0"/>
        <v>0</v>
      </c>
      <c r="AA7" s="120">
        <f t="shared" si="0"/>
        <v>75200</v>
      </c>
    </row>
    <row r="8" spans="1:27" ht="27" hidden="1" customHeight="1" x14ac:dyDescent="0.2">
      <c r="A8" s="10"/>
      <c r="B8" s="16"/>
      <c r="C8" s="15"/>
      <c r="D8" s="14"/>
      <c r="E8" s="13"/>
      <c r="F8" s="11"/>
      <c r="G8" s="144" t="s">
        <v>225</v>
      </c>
      <c r="H8" s="144"/>
      <c r="I8" s="144"/>
      <c r="J8" s="12" t="s">
        <v>225</v>
      </c>
      <c r="K8" s="52" t="s">
        <v>225</v>
      </c>
      <c r="L8" s="53" t="s">
        <v>74</v>
      </c>
      <c r="M8" s="145"/>
      <c r="N8" s="145"/>
      <c r="O8" s="145"/>
      <c r="P8" s="145"/>
      <c r="Q8" s="146"/>
      <c r="R8" s="147"/>
      <c r="S8" s="147"/>
      <c r="T8" s="54">
        <v>75200</v>
      </c>
      <c r="U8" s="55">
        <v>0</v>
      </c>
      <c r="V8" s="38">
        <f>U8/T8*100</f>
        <v>0</v>
      </c>
      <c r="W8" s="39">
        <f>T8</f>
        <v>75200</v>
      </c>
      <c r="X8" s="39">
        <f>W8-T8</f>
        <v>0</v>
      </c>
      <c r="Y8" s="39">
        <f>U8-T8</f>
        <v>-75200</v>
      </c>
      <c r="Z8" s="39"/>
      <c r="AA8" s="39">
        <f>T8+Z8</f>
        <v>75200</v>
      </c>
    </row>
    <row r="9" spans="1:27" s="26" customFormat="1" ht="32.25" customHeight="1" x14ac:dyDescent="0.2">
      <c r="A9" s="24"/>
      <c r="B9" s="152" t="s">
        <v>224</v>
      </c>
      <c r="C9" s="152"/>
      <c r="D9" s="152"/>
      <c r="E9" s="152"/>
      <c r="F9" s="152"/>
      <c r="G9" s="152"/>
      <c r="H9" s="152"/>
      <c r="I9" s="152"/>
      <c r="J9" s="25" t="s">
        <v>224</v>
      </c>
      <c r="K9" s="48" t="s">
        <v>253</v>
      </c>
      <c r="L9" s="49" t="s">
        <v>223</v>
      </c>
      <c r="M9" s="153"/>
      <c r="N9" s="153"/>
      <c r="O9" s="153"/>
      <c r="P9" s="153"/>
      <c r="Q9" s="154"/>
      <c r="R9" s="155"/>
      <c r="S9" s="155"/>
      <c r="T9" s="50">
        <f>T10+T11+T12+T13+T14+T15+T16+T17+T18+T19+T20+T21</f>
        <v>204981900</v>
      </c>
      <c r="U9" s="50">
        <f>U10+U11+U12+U13+U14+U15+U16+U17+U18+U19+U20+U21</f>
        <v>57630345.379999988</v>
      </c>
      <c r="V9" s="51">
        <f t="shared" ref="V9:V72" si="1">U9/T9*100</f>
        <v>28.114845935177684</v>
      </c>
      <c r="W9" s="51">
        <f t="shared" ref="W9:AA9" si="2">W10+W11+W12+W13+W14+W15+W16+W17+W18+W19+W20+W21</f>
        <v>205097887.20000002</v>
      </c>
      <c r="X9" s="51">
        <f t="shared" si="2"/>
        <v>115987.2</v>
      </c>
      <c r="Y9" s="51">
        <f t="shared" si="2"/>
        <v>-147351554.61999997</v>
      </c>
      <c r="Z9" s="51">
        <f t="shared" si="2"/>
        <v>2165987.2000000002</v>
      </c>
      <c r="AA9" s="120">
        <f t="shared" si="2"/>
        <v>207147887.20000002</v>
      </c>
    </row>
    <row r="10" spans="1:27" ht="63.75" customHeight="1" x14ac:dyDescent="0.2">
      <c r="A10" s="10"/>
      <c r="B10" s="16"/>
      <c r="C10" s="15"/>
      <c r="D10" s="14"/>
      <c r="E10" s="13"/>
      <c r="F10" s="11"/>
      <c r="G10" s="144" t="s">
        <v>222</v>
      </c>
      <c r="H10" s="144"/>
      <c r="I10" s="144"/>
      <c r="J10" s="12" t="s">
        <v>222</v>
      </c>
      <c r="K10" s="52" t="s">
        <v>222</v>
      </c>
      <c r="L10" s="56" t="s">
        <v>221</v>
      </c>
      <c r="M10" s="145"/>
      <c r="N10" s="145"/>
      <c r="O10" s="145"/>
      <c r="P10" s="145"/>
      <c r="Q10" s="146"/>
      <c r="R10" s="147"/>
      <c r="S10" s="147"/>
      <c r="T10" s="54">
        <v>200000000</v>
      </c>
      <c r="U10" s="55">
        <v>55482385.329999998</v>
      </c>
      <c r="V10" s="39">
        <f t="shared" si="1"/>
        <v>27.741192664999996</v>
      </c>
      <c r="W10" s="39">
        <f t="shared" ref="W10:W78" si="3">T10</f>
        <v>200000000</v>
      </c>
      <c r="X10" s="39">
        <f t="shared" ref="X10:X20" si="4">W10-T10</f>
        <v>0</v>
      </c>
      <c r="Y10" s="39">
        <f t="shared" ref="Y10:Y20" si="5">U10-T10</f>
        <v>-144517614.67000002</v>
      </c>
      <c r="Z10" s="39"/>
      <c r="AA10" s="39">
        <f t="shared" ref="AA10:AA21" si="6">T10+Z10</f>
        <v>200000000</v>
      </c>
    </row>
    <row r="11" spans="1:27" ht="54" customHeight="1" x14ac:dyDescent="0.2">
      <c r="A11" s="10"/>
      <c r="B11" s="16"/>
      <c r="C11" s="15"/>
      <c r="D11" s="14"/>
      <c r="E11" s="13"/>
      <c r="F11" s="11"/>
      <c r="G11" s="144" t="s">
        <v>220</v>
      </c>
      <c r="H11" s="144"/>
      <c r="I11" s="144"/>
      <c r="J11" s="12" t="s">
        <v>220</v>
      </c>
      <c r="K11" s="52" t="s">
        <v>220</v>
      </c>
      <c r="L11" s="56" t="s">
        <v>219</v>
      </c>
      <c r="M11" s="145"/>
      <c r="N11" s="145"/>
      <c r="O11" s="145"/>
      <c r="P11" s="145"/>
      <c r="Q11" s="146"/>
      <c r="R11" s="147"/>
      <c r="S11" s="147"/>
      <c r="T11" s="54">
        <v>580000</v>
      </c>
      <c r="U11" s="55">
        <v>140010.54999999999</v>
      </c>
      <c r="V11" s="39">
        <f t="shared" si="1"/>
        <v>24.139749999999999</v>
      </c>
      <c r="W11" s="39">
        <f t="shared" si="3"/>
        <v>580000</v>
      </c>
      <c r="X11" s="39">
        <f t="shared" si="4"/>
        <v>0</v>
      </c>
      <c r="Y11" s="39">
        <f t="shared" si="5"/>
        <v>-439989.45</v>
      </c>
      <c r="Z11" s="39"/>
      <c r="AA11" s="39">
        <f t="shared" si="6"/>
        <v>580000</v>
      </c>
    </row>
    <row r="12" spans="1:27" ht="21.75" customHeight="1" x14ac:dyDescent="0.2">
      <c r="A12" s="10"/>
      <c r="B12" s="16"/>
      <c r="C12" s="15"/>
      <c r="D12" s="14"/>
      <c r="E12" s="13"/>
      <c r="F12" s="11"/>
      <c r="G12" s="144" t="s">
        <v>218</v>
      </c>
      <c r="H12" s="144"/>
      <c r="I12" s="144"/>
      <c r="J12" s="12" t="s">
        <v>218</v>
      </c>
      <c r="K12" s="52" t="s">
        <v>218</v>
      </c>
      <c r="L12" s="56" t="s">
        <v>74</v>
      </c>
      <c r="M12" s="145"/>
      <c r="N12" s="145"/>
      <c r="O12" s="145"/>
      <c r="P12" s="145"/>
      <c r="Q12" s="146"/>
      <c r="R12" s="147"/>
      <c r="S12" s="147"/>
      <c r="T12" s="54">
        <v>2583400</v>
      </c>
      <c r="U12" s="55">
        <v>256999.65</v>
      </c>
      <c r="V12" s="39">
        <f t="shared" si="1"/>
        <v>9.9481168227916701</v>
      </c>
      <c r="W12" s="39">
        <f t="shared" si="3"/>
        <v>2583400</v>
      </c>
      <c r="X12" s="39">
        <f t="shared" si="4"/>
        <v>0</v>
      </c>
      <c r="Y12" s="39">
        <f t="shared" si="5"/>
        <v>-2326400.35</v>
      </c>
      <c r="Z12" s="39"/>
      <c r="AA12" s="39">
        <f t="shared" si="6"/>
        <v>2583400</v>
      </c>
    </row>
    <row r="13" spans="1:27" ht="36.75" customHeight="1" x14ac:dyDescent="0.2">
      <c r="A13" s="10"/>
      <c r="B13" s="16"/>
      <c r="C13" s="15"/>
      <c r="D13" s="14"/>
      <c r="E13" s="13"/>
      <c r="F13" s="11"/>
      <c r="G13" s="144" t="s">
        <v>217</v>
      </c>
      <c r="H13" s="144"/>
      <c r="I13" s="144"/>
      <c r="J13" s="12" t="s">
        <v>217</v>
      </c>
      <c r="K13" s="52" t="s">
        <v>217</v>
      </c>
      <c r="L13" s="56" t="s">
        <v>216</v>
      </c>
      <c r="M13" s="145"/>
      <c r="N13" s="145"/>
      <c r="O13" s="145"/>
      <c r="P13" s="145"/>
      <c r="Q13" s="146"/>
      <c r="R13" s="147"/>
      <c r="S13" s="147"/>
      <c r="T13" s="54">
        <v>1800000</v>
      </c>
      <c r="U13" s="55">
        <v>1616462.65</v>
      </c>
      <c r="V13" s="39">
        <f t="shared" si="1"/>
        <v>89.803480555555552</v>
      </c>
      <c r="W13" s="39">
        <f t="shared" si="3"/>
        <v>1800000</v>
      </c>
      <c r="X13" s="39">
        <f t="shared" si="4"/>
        <v>0</v>
      </c>
      <c r="Y13" s="39">
        <f t="shared" si="5"/>
        <v>-183537.35000000009</v>
      </c>
      <c r="Z13" s="39"/>
      <c r="AA13" s="39">
        <f t="shared" si="6"/>
        <v>1800000</v>
      </c>
    </row>
    <row r="14" spans="1:27" ht="65.25" customHeight="1" x14ac:dyDescent="0.2">
      <c r="A14" s="10"/>
      <c r="B14" s="16"/>
      <c r="C14" s="15"/>
      <c r="D14" s="14"/>
      <c r="E14" s="13"/>
      <c r="F14" s="11"/>
      <c r="G14" s="144" t="s">
        <v>215</v>
      </c>
      <c r="H14" s="144"/>
      <c r="I14" s="144"/>
      <c r="J14" s="12" t="s">
        <v>215</v>
      </c>
      <c r="K14" s="52" t="s">
        <v>215</v>
      </c>
      <c r="L14" s="56" t="s">
        <v>214</v>
      </c>
      <c r="M14" s="145"/>
      <c r="N14" s="145"/>
      <c r="O14" s="145"/>
      <c r="P14" s="145"/>
      <c r="Q14" s="146"/>
      <c r="R14" s="147"/>
      <c r="S14" s="147"/>
      <c r="T14" s="54">
        <v>8500</v>
      </c>
      <c r="U14" s="55">
        <v>15414.96</v>
      </c>
      <c r="V14" s="39">
        <f t="shared" si="1"/>
        <v>181.35247058823529</v>
      </c>
      <c r="W14" s="39">
        <f>U14</f>
        <v>15414.96</v>
      </c>
      <c r="X14" s="39">
        <f t="shared" si="4"/>
        <v>6914.9599999999991</v>
      </c>
      <c r="Y14" s="39">
        <f t="shared" si="5"/>
        <v>6914.9599999999991</v>
      </c>
      <c r="Z14" s="39">
        <v>6914.96</v>
      </c>
      <c r="AA14" s="39">
        <f t="shared" si="6"/>
        <v>15414.96</v>
      </c>
    </row>
    <row r="15" spans="1:27" ht="54" customHeight="1" x14ac:dyDescent="0.2">
      <c r="A15" s="10"/>
      <c r="B15" s="16"/>
      <c r="C15" s="15"/>
      <c r="D15" s="14"/>
      <c r="E15" s="13"/>
      <c r="F15" s="11"/>
      <c r="G15" s="144" t="s">
        <v>213</v>
      </c>
      <c r="H15" s="144"/>
      <c r="I15" s="144"/>
      <c r="J15" s="12" t="s">
        <v>213</v>
      </c>
      <c r="K15" s="52" t="s">
        <v>213</v>
      </c>
      <c r="L15" s="56" t="s">
        <v>212</v>
      </c>
      <c r="M15" s="145"/>
      <c r="N15" s="145"/>
      <c r="O15" s="145"/>
      <c r="P15" s="145"/>
      <c r="Q15" s="146"/>
      <c r="R15" s="147"/>
      <c r="S15" s="147"/>
      <c r="T15" s="54">
        <v>5000</v>
      </c>
      <c r="U15" s="55">
        <v>5000</v>
      </c>
      <c r="V15" s="39">
        <f t="shared" si="1"/>
        <v>100</v>
      </c>
      <c r="W15" s="39">
        <f t="shared" si="3"/>
        <v>5000</v>
      </c>
      <c r="X15" s="39">
        <f t="shared" si="4"/>
        <v>0</v>
      </c>
      <c r="Y15" s="39">
        <f t="shared" si="5"/>
        <v>0</v>
      </c>
      <c r="Z15" s="39"/>
      <c r="AA15" s="39">
        <f t="shared" si="6"/>
        <v>5000</v>
      </c>
    </row>
    <row r="16" spans="1:27" ht="72" customHeight="1" x14ac:dyDescent="0.2">
      <c r="A16" s="10"/>
      <c r="B16" s="16"/>
      <c r="C16" s="15"/>
      <c r="D16" s="14"/>
      <c r="E16" s="13"/>
      <c r="F16" s="11"/>
      <c r="G16" s="144" t="s">
        <v>211</v>
      </c>
      <c r="H16" s="144"/>
      <c r="I16" s="144"/>
      <c r="J16" s="12" t="s">
        <v>211</v>
      </c>
      <c r="K16" s="52" t="s">
        <v>211</v>
      </c>
      <c r="L16" s="56" t="s">
        <v>210</v>
      </c>
      <c r="M16" s="145"/>
      <c r="N16" s="145"/>
      <c r="O16" s="145"/>
      <c r="P16" s="145"/>
      <c r="Q16" s="146"/>
      <c r="R16" s="147"/>
      <c r="S16" s="147"/>
      <c r="T16" s="54">
        <v>5000</v>
      </c>
      <c r="U16" s="55">
        <v>10000</v>
      </c>
      <c r="V16" s="39">
        <f t="shared" si="1"/>
        <v>200</v>
      </c>
      <c r="W16" s="39">
        <f t="shared" ref="W16:W20" si="7">U16</f>
        <v>10000</v>
      </c>
      <c r="X16" s="39">
        <f t="shared" si="4"/>
        <v>5000</v>
      </c>
      <c r="Y16" s="39">
        <f t="shared" si="5"/>
        <v>5000</v>
      </c>
      <c r="Z16" s="39">
        <v>5000</v>
      </c>
      <c r="AA16" s="39">
        <f t="shared" si="6"/>
        <v>10000</v>
      </c>
    </row>
    <row r="17" spans="1:32" ht="74.25" customHeight="1" x14ac:dyDescent="0.2">
      <c r="A17" s="10"/>
      <c r="B17" s="16"/>
      <c r="C17" s="15"/>
      <c r="D17" s="14"/>
      <c r="E17" s="13"/>
      <c r="F17" s="11"/>
      <c r="G17" s="144" t="s">
        <v>209</v>
      </c>
      <c r="H17" s="144"/>
      <c r="I17" s="144"/>
      <c r="J17" s="12" t="s">
        <v>209</v>
      </c>
      <c r="K17" s="52" t="s">
        <v>209</v>
      </c>
      <c r="L17" s="56" t="s">
        <v>72</v>
      </c>
      <c r="M17" s="145"/>
      <c r="N17" s="145"/>
      <c r="O17" s="145"/>
      <c r="P17" s="145"/>
      <c r="Q17" s="146"/>
      <c r="R17" s="147"/>
      <c r="S17" s="147"/>
      <c r="T17" s="54">
        <v>0</v>
      </c>
      <c r="U17" s="55">
        <v>3691.58</v>
      </c>
      <c r="V17" s="39" t="e">
        <f t="shared" si="1"/>
        <v>#DIV/0!</v>
      </c>
      <c r="W17" s="39">
        <f t="shared" si="7"/>
        <v>3691.58</v>
      </c>
      <c r="X17" s="39">
        <f t="shared" si="4"/>
        <v>3691.58</v>
      </c>
      <c r="Y17" s="39">
        <f t="shared" si="5"/>
        <v>3691.58</v>
      </c>
      <c r="Z17" s="39">
        <v>3691.58</v>
      </c>
      <c r="AA17" s="39">
        <f t="shared" si="6"/>
        <v>3691.58</v>
      </c>
      <c r="AB17" s="161"/>
      <c r="AC17" s="142"/>
      <c r="AD17" s="142"/>
      <c r="AE17" s="142"/>
      <c r="AF17" s="142"/>
    </row>
    <row r="18" spans="1:32" ht="74.25" customHeight="1" x14ac:dyDescent="0.2">
      <c r="A18" s="10"/>
      <c r="B18" s="16"/>
      <c r="C18" s="15"/>
      <c r="D18" s="14"/>
      <c r="E18" s="13"/>
      <c r="F18" s="11"/>
      <c r="G18" s="144" t="s">
        <v>208</v>
      </c>
      <c r="H18" s="144"/>
      <c r="I18" s="144"/>
      <c r="J18" s="12" t="s">
        <v>208</v>
      </c>
      <c r="K18" s="52" t="s">
        <v>208</v>
      </c>
      <c r="L18" s="56" t="s">
        <v>162</v>
      </c>
      <c r="M18" s="145"/>
      <c r="N18" s="145"/>
      <c r="O18" s="145"/>
      <c r="P18" s="145"/>
      <c r="Q18" s="146"/>
      <c r="R18" s="147"/>
      <c r="S18" s="147"/>
      <c r="T18" s="54">
        <v>0</v>
      </c>
      <c r="U18" s="55">
        <v>93633.23</v>
      </c>
      <c r="V18" s="39" t="e">
        <f t="shared" si="1"/>
        <v>#DIV/0!</v>
      </c>
      <c r="W18" s="39">
        <f t="shared" si="7"/>
        <v>93633.23</v>
      </c>
      <c r="X18" s="39">
        <f t="shared" si="4"/>
        <v>93633.23</v>
      </c>
      <c r="Y18" s="39">
        <f t="shared" si="5"/>
        <v>93633.23</v>
      </c>
      <c r="Z18" s="39">
        <v>93633.23</v>
      </c>
      <c r="AA18" s="39">
        <f t="shared" si="6"/>
        <v>93633.23</v>
      </c>
      <c r="AB18" s="27"/>
    </row>
    <row r="19" spans="1:32" ht="126.75" customHeight="1" x14ac:dyDescent="0.2">
      <c r="A19" s="10"/>
      <c r="B19" s="16"/>
      <c r="C19" s="15"/>
      <c r="D19" s="14"/>
      <c r="E19" s="13"/>
      <c r="F19" s="13"/>
      <c r="G19" s="11"/>
      <c r="H19" s="144" t="s">
        <v>207</v>
      </c>
      <c r="I19" s="144"/>
      <c r="J19" s="12" t="s">
        <v>207</v>
      </c>
      <c r="K19" s="52" t="s">
        <v>207</v>
      </c>
      <c r="L19" s="56" t="s">
        <v>79</v>
      </c>
      <c r="M19" s="145"/>
      <c r="N19" s="145"/>
      <c r="O19" s="145"/>
      <c r="P19" s="145"/>
      <c r="Q19" s="146"/>
      <c r="R19" s="147"/>
      <c r="S19" s="147"/>
      <c r="T19" s="54">
        <v>0</v>
      </c>
      <c r="U19" s="55">
        <v>3718.3</v>
      </c>
      <c r="V19" s="39" t="e">
        <f t="shared" si="1"/>
        <v>#DIV/0!</v>
      </c>
      <c r="W19" s="39">
        <f t="shared" si="7"/>
        <v>3718.3</v>
      </c>
      <c r="X19" s="39">
        <f t="shared" si="4"/>
        <v>3718.3</v>
      </c>
      <c r="Y19" s="39">
        <f t="shared" si="5"/>
        <v>3718.3</v>
      </c>
      <c r="Z19" s="39">
        <v>3718.3</v>
      </c>
      <c r="AA19" s="39">
        <f t="shared" si="6"/>
        <v>3718.3</v>
      </c>
      <c r="AB19" s="27"/>
    </row>
    <row r="20" spans="1:32" ht="21.75" customHeight="1" x14ac:dyDescent="0.2">
      <c r="A20" s="10"/>
      <c r="B20" s="16"/>
      <c r="C20" s="15"/>
      <c r="D20" s="14"/>
      <c r="E20" s="11"/>
      <c r="F20" s="144" t="s">
        <v>206</v>
      </c>
      <c r="G20" s="144"/>
      <c r="H20" s="144"/>
      <c r="I20" s="144"/>
      <c r="J20" s="12" t="s">
        <v>206</v>
      </c>
      <c r="K20" s="52" t="s">
        <v>206</v>
      </c>
      <c r="L20" s="56" t="s">
        <v>160</v>
      </c>
      <c r="M20" s="145"/>
      <c r="N20" s="145"/>
      <c r="O20" s="145"/>
      <c r="P20" s="145"/>
      <c r="Q20" s="146"/>
      <c r="R20" s="147"/>
      <c r="S20" s="147"/>
      <c r="T20" s="54">
        <v>0</v>
      </c>
      <c r="U20" s="55">
        <v>3029.13</v>
      </c>
      <c r="V20" s="39" t="e">
        <f t="shared" si="1"/>
        <v>#DIV/0!</v>
      </c>
      <c r="W20" s="39">
        <f t="shared" si="7"/>
        <v>3029.13</v>
      </c>
      <c r="X20" s="39">
        <f t="shared" si="4"/>
        <v>3029.13</v>
      </c>
      <c r="Y20" s="39">
        <f t="shared" si="5"/>
        <v>3029.13</v>
      </c>
      <c r="Z20" s="39">
        <v>3029.13</v>
      </c>
      <c r="AA20" s="39">
        <f t="shared" si="6"/>
        <v>3029.13</v>
      </c>
    </row>
    <row r="21" spans="1:32" s="122" customFormat="1" ht="32.25" customHeight="1" x14ac:dyDescent="0.2">
      <c r="A21" s="10"/>
      <c r="B21" s="16"/>
      <c r="C21" s="15"/>
      <c r="D21" s="14"/>
      <c r="E21" s="11"/>
      <c r="F21" s="144" t="s">
        <v>205</v>
      </c>
      <c r="G21" s="144"/>
      <c r="H21" s="144"/>
      <c r="I21" s="144"/>
      <c r="J21" s="12" t="s">
        <v>205</v>
      </c>
      <c r="K21" s="52" t="s">
        <v>205</v>
      </c>
      <c r="L21" s="56" t="s">
        <v>204</v>
      </c>
      <c r="M21" s="145"/>
      <c r="N21" s="145"/>
      <c r="O21" s="145"/>
      <c r="P21" s="145"/>
      <c r="Q21" s="146"/>
      <c r="R21" s="147"/>
      <c r="S21" s="147"/>
      <c r="T21" s="54">
        <v>0</v>
      </c>
      <c r="U21" s="55"/>
      <c r="V21" s="121" t="e">
        <f t="shared" si="1"/>
        <v>#DIV/0!</v>
      </c>
      <c r="W21" s="121"/>
      <c r="X21" s="121"/>
      <c r="Y21" s="121"/>
      <c r="Z21" s="121">
        <v>2050000</v>
      </c>
      <c r="AA21" s="121">
        <f t="shared" si="6"/>
        <v>2050000</v>
      </c>
    </row>
    <row r="22" spans="1:32" s="26" customFormat="1" ht="49.5" customHeight="1" x14ac:dyDescent="0.2">
      <c r="A22" s="24"/>
      <c r="B22" s="152" t="s">
        <v>202</v>
      </c>
      <c r="C22" s="152"/>
      <c r="D22" s="152"/>
      <c r="E22" s="152"/>
      <c r="F22" s="152"/>
      <c r="G22" s="152"/>
      <c r="H22" s="152"/>
      <c r="I22" s="152"/>
      <c r="J22" s="25" t="s">
        <v>203</v>
      </c>
      <c r="K22" s="48" t="s">
        <v>254</v>
      </c>
      <c r="L22" s="49" t="s">
        <v>201</v>
      </c>
      <c r="M22" s="153"/>
      <c r="N22" s="153"/>
      <c r="O22" s="153"/>
      <c r="P22" s="153"/>
      <c r="Q22" s="154"/>
      <c r="R22" s="155"/>
      <c r="S22" s="155"/>
      <c r="T22" s="50">
        <f>T23+T24+T25+T26+T27+T28</f>
        <v>59346200</v>
      </c>
      <c r="U22" s="50">
        <f>U23+U24+U25+U26+U27+U28</f>
        <v>73476372.180000022</v>
      </c>
      <c r="V22" s="51">
        <f t="shared" si="1"/>
        <v>123.80973369819807</v>
      </c>
      <c r="W22" s="51">
        <f t="shared" ref="W22:AA22" si="8">W23+W24+W25+W26+W27+W28</f>
        <v>108687030.74000001</v>
      </c>
      <c r="X22" s="51">
        <f t="shared" si="8"/>
        <v>49340830.740000002</v>
      </c>
      <c r="Y22" s="51">
        <f t="shared" si="8"/>
        <v>14130172.179999996</v>
      </c>
      <c r="Z22" s="51">
        <f t="shared" si="8"/>
        <v>14134471.939999999</v>
      </c>
      <c r="AA22" s="120">
        <f t="shared" si="8"/>
        <v>73480671.939999998</v>
      </c>
    </row>
    <row r="23" spans="1:32" ht="32.25" customHeight="1" x14ac:dyDescent="0.2">
      <c r="A23" s="10"/>
      <c r="B23" s="16"/>
      <c r="C23" s="15"/>
      <c r="D23" s="14"/>
      <c r="E23" s="11"/>
      <c r="F23" s="144" t="s">
        <v>200</v>
      </c>
      <c r="G23" s="144"/>
      <c r="H23" s="144"/>
      <c r="I23" s="144"/>
      <c r="J23" s="12" t="s">
        <v>200</v>
      </c>
      <c r="K23" s="52" t="s">
        <v>200</v>
      </c>
      <c r="L23" s="53" t="s">
        <v>199</v>
      </c>
      <c r="M23" s="145"/>
      <c r="N23" s="145"/>
      <c r="O23" s="145"/>
      <c r="P23" s="145"/>
      <c r="Q23" s="146"/>
      <c r="R23" s="147"/>
      <c r="S23" s="147"/>
      <c r="T23" s="54">
        <v>17112200</v>
      </c>
      <c r="U23" s="55">
        <v>66240723.270000003</v>
      </c>
      <c r="V23" s="39">
        <f t="shared" si="1"/>
        <v>387.09647660733282</v>
      </c>
      <c r="W23" s="39">
        <f>U23</f>
        <v>66240723.270000003</v>
      </c>
      <c r="X23" s="39">
        <f t="shared" ref="X23:X28" si="9">W23-T23</f>
        <v>49128523.270000003</v>
      </c>
      <c r="Y23" s="39">
        <f t="shared" ref="Y23:Y28" si="10">U23-T23</f>
        <v>49128523.270000003</v>
      </c>
      <c r="Z23" s="39">
        <v>13980172.18</v>
      </c>
      <c r="AA23" s="39">
        <f t="shared" ref="AA23:AA28" si="11">T23+Z23</f>
        <v>31092372.18</v>
      </c>
    </row>
    <row r="24" spans="1:32" ht="21.75" customHeight="1" x14ac:dyDescent="0.2">
      <c r="A24" s="10"/>
      <c r="B24" s="16"/>
      <c r="C24" s="15"/>
      <c r="D24" s="14"/>
      <c r="E24" s="11"/>
      <c r="F24" s="144" t="s">
        <v>198</v>
      </c>
      <c r="G24" s="144"/>
      <c r="H24" s="144"/>
      <c r="I24" s="144"/>
      <c r="J24" s="12" t="s">
        <v>198</v>
      </c>
      <c r="K24" s="52" t="s">
        <v>198</v>
      </c>
      <c r="L24" s="53" t="s">
        <v>197</v>
      </c>
      <c r="M24" s="145"/>
      <c r="N24" s="145"/>
      <c r="O24" s="145"/>
      <c r="P24" s="145"/>
      <c r="Q24" s="146"/>
      <c r="R24" s="147"/>
      <c r="S24" s="147"/>
      <c r="T24" s="54">
        <v>2927900</v>
      </c>
      <c r="U24" s="55">
        <v>2990207.47</v>
      </c>
      <c r="V24" s="39">
        <f t="shared" si="1"/>
        <v>102.12806004303428</v>
      </c>
      <c r="W24" s="39">
        <f>U24</f>
        <v>2990207.47</v>
      </c>
      <c r="X24" s="39">
        <f t="shared" si="9"/>
        <v>62307.470000000205</v>
      </c>
      <c r="Y24" s="39">
        <f t="shared" si="10"/>
        <v>62307.470000000205</v>
      </c>
      <c r="Z24" s="39">
        <v>4299.76</v>
      </c>
      <c r="AA24" s="39">
        <f t="shared" si="11"/>
        <v>2932199.76</v>
      </c>
    </row>
    <row r="25" spans="1:32" ht="15" customHeight="1" x14ac:dyDescent="0.2">
      <c r="A25" s="10"/>
      <c r="B25" s="16"/>
      <c r="C25" s="15"/>
      <c r="D25" s="14"/>
      <c r="E25" s="13"/>
      <c r="F25" s="11"/>
      <c r="G25" s="144" t="s">
        <v>196</v>
      </c>
      <c r="H25" s="144"/>
      <c r="I25" s="144"/>
      <c r="J25" s="12" t="s">
        <v>196</v>
      </c>
      <c r="K25" s="52" t="s">
        <v>196</v>
      </c>
      <c r="L25" s="53" t="s">
        <v>195</v>
      </c>
      <c r="M25" s="145"/>
      <c r="N25" s="145"/>
      <c r="O25" s="145"/>
      <c r="P25" s="145"/>
      <c r="Q25" s="146"/>
      <c r="R25" s="147"/>
      <c r="S25" s="147"/>
      <c r="T25" s="54">
        <v>1652600</v>
      </c>
      <c r="U25" s="55">
        <v>1318391.48</v>
      </c>
      <c r="V25" s="39">
        <f t="shared" si="1"/>
        <v>79.776805034491105</v>
      </c>
      <c r="W25" s="39">
        <f t="shared" si="3"/>
        <v>1652600</v>
      </c>
      <c r="X25" s="39">
        <f t="shared" si="9"/>
        <v>0</v>
      </c>
      <c r="Y25" s="39">
        <f t="shared" si="10"/>
        <v>-334208.52</v>
      </c>
      <c r="Z25" s="39"/>
      <c r="AA25" s="39">
        <f t="shared" si="11"/>
        <v>1652600</v>
      </c>
    </row>
    <row r="26" spans="1:32" ht="21.75" customHeight="1" x14ac:dyDescent="0.2">
      <c r="A26" s="10"/>
      <c r="B26" s="16"/>
      <c r="C26" s="15"/>
      <c r="D26" s="14"/>
      <c r="E26" s="13"/>
      <c r="F26" s="11"/>
      <c r="G26" s="144" t="s">
        <v>194</v>
      </c>
      <c r="H26" s="144"/>
      <c r="I26" s="144"/>
      <c r="J26" s="12" t="s">
        <v>194</v>
      </c>
      <c r="K26" s="52" t="s">
        <v>194</v>
      </c>
      <c r="L26" s="53" t="s">
        <v>193</v>
      </c>
      <c r="M26" s="145"/>
      <c r="N26" s="145"/>
      <c r="O26" s="145"/>
      <c r="P26" s="145"/>
      <c r="Q26" s="146"/>
      <c r="R26" s="147"/>
      <c r="S26" s="147"/>
      <c r="T26" s="54">
        <v>3691300</v>
      </c>
      <c r="U26" s="55">
        <v>1548146.51</v>
      </c>
      <c r="V26" s="39">
        <f t="shared" si="1"/>
        <v>41.940414217213451</v>
      </c>
      <c r="W26" s="39">
        <f t="shared" si="3"/>
        <v>3691300</v>
      </c>
      <c r="X26" s="39">
        <f t="shared" si="9"/>
        <v>0</v>
      </c>
      <c r="Y26" s="39">
        <f t="shared" si="10"/>
        <v>-2143153.4900000002</v>
      </c>
      <c r="Z26" s="39"/>
      <c r="AA26" s="39">
        <f t="shared" si="11"/>
        <v>3691300</v>
      </c>
    </row>
    <row r="27" spans="1:32" ht="42.75" customHeight="1" x14ac:dyDescent="0.2">
      <c r="A27" s="10"/>
      <c r="B27" s="16"/>
      <c r="C27" s="15"/>
      <c r="D27" s="14"/>
      <c r="E27" s="11"/>
      <c r="F27" s="144" t="s">
        <v>192</v>
      </c>
      <c r="G27" s="144"/>
      <c r="H27" s="144"/>
      <c r="I27" s="144"/>
      <c r="J27" s="12" t="s">
        <v>192</v>
      </c>
      <c r="K27" s="52" t="s">
        <v>192</v>
      </c>
      <c r="L27" s="53" t="s">
        <v>191</v>
      </c>
      <c r="M27" s="145"/>
      <c r="N27" s="145"/>
      <c r="O27" s="145"/>
      <c r="P27" s="145"/>
      <c r="Q27" s="146"/>
      <c r="R27" s="147"/>
      <c r="S27" s="147"/>
      <c r="T27" s="54">
        <v>33962200</v>
      </c>
      <c r="U27" s="55">
        <v>1228903.45</v>
      </c>
      <c r="V27" s="39">
        <f t="shared" si="1"/>
        <v>3.6184447709512337</v>
      </c>
      <c r="W27" s="39">
        <f t="shared" si="3"/>
        <v>33962200</v>
      </c>
      <c r="X27" s="39">
        <f t="shared" si="9"/>
        <v>0</v>
      </c>
      <c r="Y27" s="39">
        <f t="shared" si="10"/>
        <v>-32733296.550000001</v>
      </c>
      <c r="Z27" s="39"/>
      <c r="AA27" s="39">
        <f t="shared" si="11"/>
        <v>33962200</v>
      </c>
    </row>
    <row r="28" spans="1:32" ht="94.5" customHeight="1" x14ac:dyDescent="0.2">
      <c r="A28" s="10"/>
      <c r="B28" s="16"/>
      <c r="C28" s="15"/>
      <c r="D28" s="14"/>
      <c r="E28" s="13"/>
      <c r="F28" s="13"/>
      <c r="G28" s="11"/>
      <c r="H28" s="144" t="s">
        <v>190</v>
      </c>
      <c r="I28" s="144"/>
      <c r="J28" s="12" t="s">
        <v>190</v>
      </c>
      <c r="K28" s="52" t="s">
        <v>190</v>
      </c>
      <c r="L28" s="53" t="s">
        <v>79</v>
      </c>
      <c r="M28" s="145"/>
      <c r="N28" s="145"/>
      <c r="O28" s="145"/>
      <c r="P28" s="145"/>
      <c r="Q28" s="146"/>
      <c r="R28" s="147"/>
      <c r="S28" s="147"/>
      <c r="T28" s="54">
        <v>0</v>
      </c>
      <c r="U28" s="55">
        <v>150000</v>
      </c>
      <c r="V28" s="39" t="e">
        <f t="shared" si="1"/>
        <v>#DIV/0!</v>
      </c>
      <c r="W28" s="39">
        <f>U28</f>
        <v>150000</v>
      </c>
      <c r="X28" s="39">
        <f t="shared" si="9"/>
        <v>150000</v>
      </c>
      <c r="Y28" s="39">
        <f t="shared" si="10"/>
        <v>150000</v>
      </c>
      <c r="Z28" s="39">
        <v>150000</v>
      </c>
      <c r="AA28" s="39">
        <f t="shared" si="11"/>
        <v>150000</v>
      </c>
    </row>
    <row r="29" spans="1:32" s="26" customFormat="1" ht="20.25" customHeight="1" x14ac:dyDescent="0.2">
      <c r="A29" s="24"/>
      <c r="B29" s="152" t="s">
        <v>189</v>
      </c>
      <c r="C29" s="152"/>
      <c r="D29" s="152"/>
      <c r="E29" s="152"/>
      <c r="F29" s="152"/>
      <c r="G29" s="152"/>
      <c r="H29" s="152"/>
      <c r="I29" s="152"/>
      <c r="J29" s="25" t="s">
        <v>189</v>
      </c>
      <c r="K29" s="48" t="s">
        <v>255</v>
      </c>
      <c r="L29" s="49" t="s">
        <v>188</v>
      </c>
      <c r="M29" s="153"/>
      <c r="N29" s="153"/>
      <c r="O29" s="153"/>
      <c r="P29" s="153"/>
      <c r="Q29" s="154"/>
      <c r="R29" s="155"/>
      <c r="S29" s="155"/>
      <c r="T29" s="50">
        <f>T30+T31+T32+T33</f>
        <v>201800</v>
      </c>
      <c r="U29" s="50">
        <f>U30+U31+U32+U33</f>
        <v>9187.2900000000009</v>
      </c>
      <c r="V29" s="51">
        <f t="shared" si="1"/>
        <v>4.5526709613478697</v>
      </c>
      <c r="W29" s="51">
        <f t="shared" ref="W29:AA29" si="12">W30+W31+W32+W33</f>
        <v>201800</v>
      </c>
      <c r="X29" s="51">
        <f t="shared" si="12"/>
        <v>0</v>
      </c>
      <c r="Y29" s="51">
        <f t="shared" si="12"/>
        <v>-192612.71</v>
      </c>
      <c r="Z29" s="51">
        <f t="shared" si="12"/>
        <v>-4665940</v>
      </c>
      <c r="AA29" s="51">
        <f t="shared" si="12"/>
        <v>-4464140</v>
      </c>
    </row>
    <row r="30" spans="1:32" ht="21.75" hidden="1" customHeight="1" x14ac:dyDescent="0.2">
      <c r="A30" s="10"/>
      <c r="B30" s="16"/>
      <c r="C30" s="15"/>
      <c r="D30" s="14"/>
      <c r="E30" s="13"/>
      <c r="F30" s="11"/>
      <c r="G30" s="144" t="s">
        <v>187</v>
      </c>
      <c r="H30" s="144"/>
      <c r="I30" s="144"/>
      <c r="J30" s="12" t="s">
        <v>187</v>
      </c>
      <c r="K30" s="52" t="s">
        <v>187</v>
      </c>
      <c r="L30" s="53" t="s">
        <v>74</v>
      </c>
      <c r="M30" s="145"/>
      <c r="N30" s="145"/>
      <c r="O30" s="145"/>
      <c r="P30" s="145"/>
      <c r="Q30" s="146"/>
      <c r="R30" s="147"/>
      <c r="S30" s="147"/>
      <c r="T30" s="54">
        <v>201800</v>
      </c>
      <c r="U30" s="55">
        <v>0</v>
      </c>
      <c r="V30" s="39">
        <f t="shared" si="1"/>
        <v>0</v>
      </c>
      <c r="W30" s="39">
        <f t="shared" si="3"/>
        <v>201800</v>
      </c>
      <c r="X30" s="39">
        <f t="shared" ref="X30:X31" si="13">W30-T30</f>
        <v>0</v>
      </c>
      <c r="Y30" s="39">
        <f t="shared" ref="Y30:Y31" si="14">U30-T30</f>
        <v>-201800</v>
      </c>
      <c r="Z30" s="39"/>
      <c r="AA30" s="39">
        <f t="shared" ref="AA30:AA33" si="15">T30+Z30</f>
        <v>201800</v>
      </c>
    </row>
    <row r="31" spans="1:32" ht="21.75" hidden="1" customHeight="1" x14ac:dyDescent="0.2">
      <c r="A31" s="10"/>
      <c r="B31" s="16"/>
      <c r="C31" s="15"/>
      <c r="D31" s="14"/>
      <c r="E31" s="11"/>
      <c r="F31" s="144" t="s">
        <v>186</v>
      </c>
      <c r="G31" s="144"/>
      <c r="H31" s="144"/>
      <c r="I31" s="144"/>
      <c r="J31" s="12" t="s">
        <v>186</v>
      </c>
      <c r="K31" s="52" t="s">
        <v>186</v>
      </c>
      <c r="L31" s="53" t="s">
        <v>185</v>
      </c>
      <c r="M31" s="145"/>
      <c r="N31" s="145"/>
      <c r="O31" s="145"/>
      <c r="P31" s="145"/>
      <c r="Q31" s="146"/>
      <c r="R31" s="147"/>
      <c r="S31" s="147"/>
      <c r="T31" s="54">
        <v>0</v>
      </c>
      <c r="U31" s="55">
        <v>9187.2900000000009</v>
      </c>
      <c r="V31" s="39" t="e">
        <f t="shared" si="1"/>
        <v>#DIV/0!</v>
      </c>
      <c r="W31" s="39">
        <f t="shared" si="3"/>
        <v>0</v>
      </c>
      <c r="X31" s="39">
        <f t="shared" si="13"/>
        <v>0</v>
      </c>
      <c r="Y31" s="39">
        <f t="shared" si="14"/>
        <v>9187.2900000000009</v>
      </c>
      <c r="Z31" s="39"/>
      <c r="AA31" s="39">
        <f t="shared" si="15"/>
        <v>0</v>
      </c>
    </row>
    <row r="32" spans="1:32" s="119" customFormat="1" ht="63.75" hidden="1" customHeight="1" x14ac:dyDescent="0.2">
      <c r="A32" s="107"/>
      <c r="B32" s="108"/>
      <c r="C32" s="109"/>
      <c r="D32" s="110"/>
      <c r="E32" s="111"/>
      <c r="F32" s="112"/>
      <c r="G32" s="157" t="s">
        <v>184</v>
      </c>
      <c r="H32" s="157"/>
      <c r="I32" s="157"/>
      <c r="J32" s="113" t="s">
        <v>184</v>
      </c>
      <c r="K32" s="114" t="s">
        <v>184</v>
      </c>
      <c r="L32" s="115" t="s">
        <v>183</v>
      </c>
      <c r="M32" s="158"/>
      <c r="N32" s="158"/>
      <c r="O32" s="158"/>
      <c r="P32" s="158"/>
      <c r="Q32" s="159"/>
      <c r="R32" s="160"/>
      <c r="S32" s="160"/>
      <c r="T32" s="116">
        <v>0</v>
      </c>
      <c r="U32" s="117"/>
      <c r="V32" s="118" t="e">
        <f t="shared" si="1"/>
        <v>#DIV/0!</v>
      </c>
      <c r="W32" s="118"/>
      <c r="X32" s="118"/>
      <c r="Y32" s="118"/>
      <c r="Z32" s="118"/>
      <c r="AA32" s="118">
        <f t="shared" si="15"/>
        <v>0</v>
      </c>
    </row>
    <row r="33" spans="1:32" s="122" customFormat="1" ht="53.25" customHeight="1" x14ac:dyDescent="0.2">
      <c r="A33" s="10"/>
      <c r="B33" s="16"/>
      <c r="C33" s="15"/>
      <c r="D33" s="14"/>
      <c r="E33" s="11"/>
      <c r="F33" s="144" t="s">
        <v>182</v>
      </c>
      <c r="G33" s="144"/>
      <c r="H33" s="144"/>
      <c r="I33" s="144"/>
      <c r="J33" s="12" t="s">
        <v>182</v>
      </c>
      <c r="K33" s="52" t="s">
        <v>182</v>
      </c>
      <c r="L33" s="53" t="s">
        <v>181</v>
      </c>
      <c r="M33" s="145"/>
      <c r="N33" s="145"/>
      <c r="O33" s="145"/>
      <c r="P33" s="145"/>
      <c r="Q33" s="146"/>
      <c r="R33" s="147"/>
      <c r="S33" s="147"/>
      <c r="T33" s="54">
        <v>0</v>
      </c>
      <c r="U33" s="55"/>
      <c r="V33" s="121" t="e">
        <f t="shared" si="1"/>
        <v>#DIV/0!</v>
      </c>
      <c r="W33" s="121"/>
      <c r="X33" s="121"/>
      <c r="Y33" s="121"/>
      <c r="Z33" s="121">
        <v>-4665940</v>
      </c>
      <c r="AA33" s="121">
        <f t="shared" si="15"/>
        <v>-4665940</v>
      </c>
    </row>
    <row r="34" spans="1:32" s="26" customFormat="1" ht="27" customHeight="1" x14ac:dyDescent="0.2">
      <c r="A34" s="24"/>
      <c r="B34" s="152" t="s">
        <v>179</v>
      </c>
      <c r="C34" s="152"/>
      <c r="D34" s="152"/>
      <c r="E34" s="152"/>
      <c r="F34" s="152"/>
      <c r="G34" s="152"/>
      <c r="H34" s="152"/>
      <c r="I34" s="152"/>
      <c r="J34" s="25" t="s">
        <v>180</v>
      </c>
      <c r="K34" s="48" t="s">
        <v>256</v>
      </c>
      <c r="L34" s="49" t="s">
        <v>178</v>
      </c>
      <c r="M34" s="153"/>
      <c r="N34" s="153"/>
      <c r="O34" s="153"/>
      <c r="P34" s="153"/>
      <c r="Q34" s="154"/>
      <c r="R34" s="155"/>
      <c r="S34" s="155"/>
      <c r="T34" s="50">
        <f>T35+T36+T37+T38+T39+T40+T41+T42+T43</f>
        <v>28661200</v>
      </c>
      <c r="U34" s="50">
        <f>U35+U36+U37+U38+U39+U40+U41+U42+U43</f>
        <v>9032709.6799999997</v>
      </c>
      <c r="V34" s="51">
        <f t="shared" si="1"/>
        <v>31.515462297461376</v>
      </c>
      <c r="W34" s="51">
        <f t="shared" ref="W34:AA34" si="16">W35+W36+W37+W38+W39+W40+W41+W42+W43</f>
        <v>34248061.240000002</v>
      </c>
      <c r="X34" s="51">
        <f t="shared" si="16"/>
        <v>5586861.2400000002</v>
      </c>
      <c r="Y34" s="51">
        <f t="shared" si="16"/>
        <v>-19628490.32</v>
      </c>
      <c r="Z34" s="51">
        <f t="shared" si="16"/>
        <v>5578400</v>
      </c>
      <c r="AA34" s="51">
        <f t="shared" si="16"/>
        <v>34239600</v>
      </c>
    </row>
    <row r="35" spans="1:32" ht="53.25" customHeight="1" x14ac:dyDescent="0.2">
      <c r="A35" s="10"/>
      <c r="B35" s="16"/>
      <c r="C35" s="15"/>
      <c r="D35" s="14"/>
      <c r="E35" s="11"/>
      <c r="F35" s="144" t="s">
        <v>177</v>
      </c>
      <c r="G35" s="144"/>
      <c r="H35" s="144"/>
      <c r="I35" s="144"/>
      <c r="J35" s="12" t="s">
        <v>177</v>
      </c>
      <c r="K35" s="52" t="s">
        <v>177</v>
      </c>
      <c r="L35" s="53" t="s">
        <v>176</v>
      </c>
      <c r="M35" s="145"/>
      <c r="N35" s="145"/>
      <c r="O35" s="145"/>
      <c r="P35" s="145"/>
      <c r="Q35" s="146"/>
      <c r="R35" s="147"/>
      <c r="S35" s="147"/>
      <c r="T35" s="54">
        <v>222600</v>
      </c>
      <c r="U35" s="55">
        <v>201400</v>
      </c>
      <c r="V35" s="39">
        <f t="shared" si="1"/>
        <v>90.476190476190482</v>
      </c>
      <c r="W35" s="39">
        <f t="shared" si="3"/>
        <v>222600</v>
      </c>
      <c r="X35" s="39">
        <f t="shared" ref="X35:X43" si="17">W35-T35</f>
        <v>0</v>
      </c>
      <c r="Y35" s="39">
        <f t="shared" ref="Y35:Y43" si="18">U35-T35</f>
        <v>-21200</v>
      </c>
      <c r="Z35" s="39">
        <v>-21200</v>
      </c>
      <c r="AA35" s="39">
        <f t="shared" ref="AA35:AA43" si="19">T35+Z35</f>
        <v>201400</v>
      </c>
    </row>
    <row r="36" spans="1:32" ht="42.75" customHeight="1" x14ac:dyDescent="0.2">
      <c r="A36" s="10"/>
      <c r="B36" s="16"/>
      <c r="C36" s="15"/>
      <c r="D36" s="14"/>
      <c r="E36" s="13"/>
      <c r="F36" s="11"/>
      <c r="G36" s="144" t="s">
        <v>175</v>
      </c>
      <c r="H36" s="144"/>
      <c r="I36" s="144"/>
      <c r="J36" s="12" t="s">
        <v>175</v>
      </c>
      <c r="K36" s="52" t="s">
        <v>175</v>
      </c>
      <c r="L36" s="53" t="s">
        <v>174</v>
      </c>
      <c r="M36" s="145"/>
      <c r="N36" s="145"/>
      <c r="O36" s="145"/>
      <c r="P36" s="145"/>
      <c r="Q36" s="146"/>
      <c r="R36" s="147"/>
      <c r="S36" s="147"/>
      <c r="T36" s="54">
        <v>6800000</v>
      </c>
      <c r="U36" s="55">
        <v>704133.58</v>
      </c>
      <c r="V36" s="39">
        <f t="shared" si="1"/>
        <v>10.354905588235294</v>
      </c>
      <c r="W36" s="39">
        <f t="shared" si="3"/>
        <v>6800000</v>
      </c>
      <c r="X36" s="39">
        <f t="shared" si="17"/>
        <v>0</v>
      </c>
      <c r="Y36" s="39">
        <f t="shared" si="18"/>
        <v>-6095866.4199999999</v>
      </c>
      <c r="Z36" s="39"/>
      <c r="AA36" s="39">
        <f t="shared" si="19"/>
        <v>6800000</v>
      </c>
    </row>
    <row r="37" spans="1:32" ht="53.25" customHeight="1" x14ac:dyDescent="0.2">
      <c r="A37" s="10"/>
      <c r="B37" s="16"/>
      <c r="C37" s="15"/>
      <c r="D37" s="14"/>
      <c r="E37" s="13"/>
      <c r="F37" s="11"/>
      <c r="G37" s="144" t="s">
        <v>173</v>
      </c>
      <c r="H37" s="144"/>
      <c r="I37" s="144"/>
      <c r="J37" s="12" t="s">
        <v>173</v>
      </c>
      <c r="K37" s="52" t="s">
        <v>173</v>
      </c>
      <c r="L37" s="53" t="s">
        <v>172</v>
      </c>
      <c r="M37" s="145"/>
      <c r="N37" s="145"/>
      <c r="O37" s="145"/>
      <c r="P37" s="145"/>
      <c r="Q37" s="146"/>
      <c r="R37" s="147"/>
      <c r="S37" s="147"/>
      <c r="T37" s="54">
        <v>800</v>
      </c>
      <c r="U37" s="55">
        <v>400</v>
      </c>
      <c r="V37" s="39">
        <f t="shared" si="1"/>
        <v>50</v>
      </c>
      <c r="W37" s="39">
        <f t="shared" si="3"/>
        <v>800</v>
      </c>
      <c r="X37" s="39">
        <f t="shared" si="17"/>
        <v>0</v>
      </c>
      <c r="Y37" s="39">
        <f t="shared" si="18"/>
        <v>-400</v>
      </c>
      <c r="Z37" s="39">
        <v>-400</v>
      </c>
      <c r="AA37" s="39">
        <f t="shared" si="19"/>
        <v>400</v>
      </c>
    </row>
    <row r="38" spans="1:32" ht="32.25" customHeight="1" x14ac:dyDescent="0.2">
      <c r="A38" s="10"/>
      <c r="B38" s="16"/>
      <c r="C38" s="15"/>
      <c r="D38" s="14"/>
      <c r="E38" s="13"/>
      <c r="F38" s="11"/>
      <c r="G38" s="144" t="s">
        <v>171</v>
      </c>
      <c r="H38" s="144"/>
      <c r="I38" s="144"/>
      <c r="J38" s="12" t="s">
        <v>171</v>
      </c>
      <c r="K38" s="52" t="s">
        <v>171</v>
      </c>
      <c r="L38" s="53" t="s">
        <v>170</v>
      </c>
      <c r="M38" s="145"/>
      <c r="N38" s="145"/>
      <c r="O38" s="145"/>
      <c r="P38" s="145"/>
      <c r="Q38" s="146"/>
      <c r="R38" s="147"/>
      <c r="S38" s="147"/>
      <c r="T38" s="54">
        <v>350000</v>
      </c>
      <c r="U38" s="55">
        <v>1946.96</v>
      </c>
      <c r="V38" s="39">
        <f t="shared" si="1"/>
        <v>0.55627428571428572</v>
      </c>
      <c r="W38" s="39">
        <f t="shared" si="3"/>
        <v>350000</v>
      </c>
      <c r="X38" s="39">
        <f t="shared" si="17"/>
        <v>0</v>
      </c>
      <c r="Y38" s="39">
        <f t="shared" si="18"/>
        <v>-348053.04</v>
      </c>
      <c r="Z38" s="39"/>
      <c r="AA38" s="39">
        <f t="shared" si="19"/>
        <v>350000</v>
      </c>
    </row>
    <row r="39" spans="1:32" ht="74.25" customHeight="1" x14ac:dyDescent="0.2">
      <c r="A39" s="10"/>
      <c r="B39" s="16"/>
      <c r="C39" s="15"/>
      <c r="D39" s="14"/>
      <c r="E39" s="13"/>
      <c r="F39" s="11"/>
      <c r="G39" s="144" t="s">
        <v>169</v>
      </c>
      <c r="H39" s="144"/>
      <c r="I39" s="144"/>
      <c r="J39" s="12" t="s">
        <v>169</v>
      </c>
      <c r="K39" s="52" t="s">
        <v>169</v>
      </c>
      <c r="L39" s="53" t="s">
        <v>168</v>
      </c>
      <c r="M39" s="145"/>
      <c r="N39" s="145"/>
      <c r="O39" s="145"/>
      <c r="P39" s="145"/>
      <c r="Q39" s="146"/>
      <c r="R39" s="147"/>
      <c r="S39" s="147"/>
      <c r="T39" s="54">
        <v>10000</v>
      </c>
      <c r="U39" s="55">
        <v>8240</v>
      </c>
      <c r="V39" s="39">
        <f t="shared" si="1"/>
        <v>82.399999999999991</v>
      </c>
      <c r="W39" s="39">
        <f t="shared" si="3"/>
        <v>10000</v>
      </c>
      <c r="X39" s="39">
        <f t="shared" si="17"/>
        <v>0</v>
      </c>
      <c r="Y39" s="39">
        <f t="shared" si="18"/>
        <v>-1760</v>
      </c>
      <c r="Z39" s="39"/>
      <c r="AA39" s="39">
        <f t="shared" si="19"/>
        <v>10000</v>
      </c>
    </row>
    <row r="40" spans="1:32" ht="21.75" customHeight="1" x14ac:dyDescent="0.2">
      <c r="A40" s="10"/>
      <c r="B40" s="16"/>
      <c r="C40" s="15"/>
      <c r="D40" s="14"/>
      <c r="E40" s="11"/>
      <c r="F40" s="144" t="s">
        <v>167</v>
      </c>
      <c r="G40" s="144"/>
      <c r="H40" s="144"/>
      <c r="I40" s="144"/>
      <c r="J40" s="12" t="s">
        <v>167</v>
      </c>
      <c r="K40" s="52" t="s">
        <v>167</v>
      </c>
      <c r="L40" s="53" t="s">
        <v>166</v>
      </c>
      <c r="M40" s="145"/>
      <c r="N40" s="145"/>
      <c r="O40" s="145"/>
      <c r="P40" s="145"/>
      <c r="Q40" s="146"/>
      <c r="R40" s="147"/>
      <c r="S40" s="147"/>
      <c r="T40" s="54">
        <v>18400000</v>
      </c>
      <c r="U40" s="55">
        <v>988183.76</v>
      </c>
      <c r="V40" s="39">
        <f t="shared" si="1"/>
        <v>5.3705639130434779</v>
      </c>
      <c r="W40" s="39">
        <f t="shared" si="3"/>
        <v>18400000</v>
      </c>
      <c r="X40" s="39">
        <f t="shared" si="17"/>
        <v>0</v>
      </c>
      <c r="Y40" s="39">
        <f t="shared" si="18"/>
        <v>-17411816.239999998</v>
      </c>
      <c r="Z40" s="39"/>
      <c r="AA40" s="39">
        <f t="shared" si="19"/>
        <v>18400000</v>
      </c>
    </row>
    <row r="41" spans="1:32" ht="95.25" customHeight="1" x14ac:dyDescent="0.2">
      <c r="A41" s="10"/>
      <c r="B41" s="16"/>
      <c r="C41" s="15"/>
      <c r="D41" s="14"/>
      <c r="E41" s="13"/>
      <c r="F41" s="11"/>
      <c r="G41" s="144" t="s">
        <v>165</v>
      </c>
      <c r="H41" s="144"/>
      <c r="I41" s="144"/>
      <c r="J41" s="12" t="s">
        <v>165</v>
      </c>
      <c r="K41" s="52" t="s">
        <v>165</v>
      </c>
      <c r="L41" s="53" t="s">
        <v>164</v>
      </c>
      <c r="M41" s="145"/>
      <c r="N41" s="145"/>
      <c r="O41" s="145"/>
      <c r="P41" s="145"/>
      <c r="Q41" s="146"/>
      <c r="R41" s="147"/>
      <c r="S41" s="147"/>
      <c r="T41" s="54">
        <v>2465000</v>
      </c>
      <c r="U41" s="55">
        <v>1430400</v>
      </c>
      <c r="V41" s="39">
        <f t="shared" si="1"/>
        <v>58.028397565922916</v>
      </c>
      <c r="W41" s="39">
        <f t="shared" si="3"/>
        <v>2465000</v>
      </c>
      <c r="X41" s="39">
        <f t="shared" si="17"/>
        <v>0</v>
      </c>
      <c r="Y41" s="39">
        <f t="shared" si="18"/>
        <v>-1034600</v>
      </c>
      <c r="Z41" s="39"/>
      <c r="AA41" s="39">
        <f t="shared" si="19"/>
        <v>2465000</v>
      </c>
    </row>
    <row r="42" spans="1:32" ht="74.25" customHeight="1" x14ac:dyDescent="0.2">
      <c r="A42" s="10"/>
      <c r="B42" s="16"/>
      <c r="C42" s="15"/>
      <c r="D42" s="14"/>
      <c r="E42" s="13"/>
      <c r="F42" s="11"/>
      <c r="G42" s="144" t="s">
        <v>163</v>
      </c>
      <c r="H42" s="144"/>
      <c r="I42" s="144"/>
      <c r="J42" s="12" t="s">
        <v>163</v>
      </c>
      <c r="K42" s="52" t="s">
        <v>163</v>
      </c>
      <c r="L42" s="53" t="s">
        <v>162</v>
      </c>
      <c r="M42" s="145"/>
      <c r="N42" s="145"/>
      <c r="O42" s="145"/>
      <c r="P42" s="145"/>
      <c r="Q42" s="146"/>
      <c r="R42" s="147"/>
      <c r="S42" s="147"/>
      <c r="T42" s="54">
        <v>73300</v>
      </c>
      <c r="U42" s="55">
        <v>5660161.2400000002</v>
      </c>
      <c r="V42" s="39">
        <f t="shared" si="1"/>
        <v>7721.9116507503413</v>
      </c>
      <c r="W42" s="39">
        <f>U42</f>
        <v>5660161.2400000002</v>
      </c>
      <c r="X42" s="39">
        <f t="shared" si="17"/>
        <v>5586861.2400000002</v>
      </c>
      <c r="Y42" s="39">
        <f t="shared" si="18"/>
        <v>5586861.2400000002</v>
      </c>
      <c r="Z42" s="39">
        <v>5600000</v>
      </c>
      <c r="AA42" s="39">
        <f t="shared" si="19"/>
        <v>5673300</v>
      </c>
      <c r="AB42" s="161"/>
      <c r="AC42" s="142"/>
      <c r="AD42" s="142"/>
      <c r="AE42" s="142"/>
      <c r="AF42" s="142"/>
    </row>
    <row r="43" spans="1:32" ht="21.75" customHeight="1" x14ac:dyDescent="0.2">
      <c r="A43" s="10"/>
      <c r="B43" s="16"/>
      <c r="C43" s="15"/>
      <c r="D43" s="14"/>
      <c r="E43" s="11"/>
      <c r="F43" s="144" t="s">
        <v>161</v>
      </c>
      <c r="G43" s="144"/>
      <c r="H43" s="144"/>
      <c r="I43" s="144"/>
      <c r="J43" s="12" t="s">
        <v>161</v>
      </c>
      <c r="K43" s="52" t="s">
        <v>161</v>
      </c>
      <c r="L43" s="53" t="s">
        <v>160</v>
      </c>
      <c r="M43" s="145"/>
      <c r="N43" s="145"/>
      <c r="O43" s="145"/>
      <c r="P43" s="145"/>
      <c r="Q43" s="146"/>
      <c r="R43" s="147"/>
      <c r="S43" s="147"/>
      <c r="T43" s="54">
        <v>339500</v>
      </c>
      <c r="U43" s="55">
        <v>37844.14</v>
      </c>
      <c r="V43" s="39">
        <f t="shared" si="1"/>
        <v>11.147022091310751</v>
      </c>
      <c r="W43" s="39">
        <f t="shared" si="3"/>
        <v>339500</v>
      </c>
      <c r="X43" s="39">
        <f t="shared" si="17"/>
        <v>0</v>
      </c>
      <c r="Y43" s="39">
        <f t="shared" si="18"/>
        <v>-301655.86</v>
      </c>
      <c r="Z43" s="39"/>
      <c r="AA43" s="39">
        <f t="shared" si="19"/>
        <v>339500</v>
      </c>
    </row>
    <row r="44" spans="1:32" s="26" customFormat="1" ht="15" hidden="1" customHeight="1" x14ac:dyDescent="0.2">
      <c r="A44" s="24"/>
      <c r="B44" s="152" t="s">
        <v>159</v>
      </c>
      <c r="C44" s="152"/>
      <c r="D44" s="152"/>
      <c r="E44" s="152"/>
      <c r="F44" s="152"/>
      <c r="G44" s="152"/>
      <c r="H44" s="152"/>
      <c r="I44" s="152"/>
      <c r="J44" s="25" t="s">
        <v>157</v>
      </c>
      <c r="K44" s="57">
        <v>100</v>
      </c>
      <c r="L44" s="49" t="s">
        <v>158</v>
      </c>
      <c r="M44" s="153"/>
      <c r="N44" s="153"/>
      <c r="O44" s="153"/>
      <c r="P44" s="153"/>
      <c r="Q44" s="154"/>
      <c r="R44" s="155"/>
      <c r="S44" s="155"/>
      <c r="T44" s="50">
        <f>T45+T46+T47+T48</f>
        <v>6775700</v>
      </c>
      <c r="U44" s="50">
        <f t="shared" ref="U44:AA44" si="20">U45+U46+U47+U48</f>
        <v>1444021.93</v>
      </c>
      <c r="V44" s="51">
        <f t="shared" si="1"/>
        <v>21.311774871968947</v>
      </c>
      <c r="W44" s="51">
        <f t="shared" si="20"/>
        <v>6775700</v>
      </c>
      <c r="X44" s="51">
        <f t="shared" si="20"/>
        <v>0</v>
      </c>
      <c r="Y44" s="51">
        <f t="shared" si="20"/>
        <v>-5331678.0699999994</v>
      </c>
      <c r="Z44" s="51">
        <f t="shared" si="20"/>
        <v>0</v>
      </c>
      <c r="AA44" s="51">
        <f t="shared" si="20"/>
        <v>6775700</v>
      </c>
    </row>
    <row r="45" spans="1:32" ht="116.25" hidden="1" customHeight="1" x14ac:dyDescent="0.2">
      <c r="A45" s="10"/>
      <c r="B45" s="16"/>
      <c r="C45" s="15"/>
      <c r="D45" s="14"/>
      <c r="E45" s="13"/>
      <c r="F45" s="11"/>
      <c r="G45" s="144" t="s">
        <v>156</v>
      </c>
      <c r="H45" s="144"/>
      <c r="I45" s="144"/>
      <c r="J45" s="12" t="s">
        <v>156</v>
      </c>
      <c r="K45" s="52" t="s">
        <v>156</v>
      </c>
      <c r="L45" s="53" t="s">
        <v>155</v>
      </c>
      <c r="M45" s="145"/>
      <c r="N45" s="145"/>
      <c r="O45" s="145"/>
      <c r="P45" s="145"/>
      <c r="Q45" s="146"/>
      <c r="R45" s="147"/>
      <c r="S45" s="147"/>
      <c r="T45" s="54">
        <v>3123500</v>
      </c>
      <c r="U45" s="55">
        <v>652018.86</v>
      </c>
      <c r="V45" s="39">
        <f t="shared" si="1"/>
        <v>20.874623339202817</v>
      </c>
      <c r="W45" s="39">
        <f t="shared" si="3"/>
        <v>3123500</v>
      </c>
      <c r="X45" s="39">
        <f t="shared" ref="X45:X48" si="21">W45-T45</f>
        <v>0</v>
      </c>
      <c r="Y45" s="39">
        <f t="shared" ref="Y45:Y48" si="22">U45-T45</f>
        <v>-2471481.14</v>
      </c>
      <c r="Z45" s="39"/>
      <c r="AA45" s="39">
        <f t="shared" ref="AA45:AA48" si="23">T45+Z45</f>
        <v>3123500</v>
      </c>
    </row>
    <row r="46" spans="1:32" ht="137.25" hidden="1" customHeight="1" x14ac:dyDescent="0.2">
      <c r="A46" s="10"/>
      <c r="B46" s="16"/>
      <c r="C46" s="15"/>
      <c r="D46" s="14"/>
      <c r="E46" s="13"/>
      <c r="F46" s="11"/>
      <c r="G46" s="144" t="s">
        <v>154</v>
      </c>
      <c r="H46" s="144"/>
      <c r="I46" s="144"/>
      <c r="J46" s="12" t="s">
        <v>154</v>
      </c>
      <c r="K46" s="52" t="s">
        <v>154</v>
      </c>
      <c r="L46" s="53" t="s">
        <v>153</v>
      </c>
      <c r="M46" s="145"/>
      <c r="N46" s="145"/>
      <c r="O46" s="145"/>
      <c r="P46" s="145"/>
      <c r="Q46" s="146"/>
      <c r="R46" s="147"/>
      <c r="S46" s="147"/>
      <c r="T46" s="54">
        <v>15700</v>
      </c>
      <c r="U46" s="55">
        <v>4531.2299999999996</v>
      </c>
      <c r="V46" s="39">
        <f t="shared" si="1"/>
        <v>28.861337579617828</v>
      </c>
      <c r="W46" s="39">
        <f t="shared" si="3"/>
        <v>15700</v>
      </c>
      <c r="X46" s="39">
        <f t="shared" si="21"/>
        <v>0</v>
      </c>
      <c r="Y46" s="39">
        <f t="shared" si="22"/>
        <v>-11168.77</v>
      </c>
      <c r="Z46" s="39"/>
      <c r="AA46" s="39">
        <f t="shared" si="23"/>
        <v>15700</v>
      </c>
    </row>
    <row r="47" spans="1:32" ht="116.25" hidden="1" customHeight="1" x14ac:dyDescent="0.2">
      <c r="A47" s="10"/>
      <c r="B47" s="16"/>
      <c r="C47" s="15"/>
      <c r="D47" s="14"/>
      <c r="E47" s="13"/>
      <c r="F47" s="11"/>
      <c r="G47" s="144" t="s">
        <v>152</v>
      </c>
      <c r="H47" s="144"/>
      <c r="I47" s="144"/>
      <c r="J47" s="12" t="s">
        <v>152</v>
      </c>
      <c r="K47" s="52" t="s">
        <v>152</v>
      </c>
      <c r="L47" s="53" t="s">
        <v>151</v>
      </c>
      <c r="M47" s="145"/>
      <c r="N47" s="145"/>
      <c r="O47" s="145"/>
      <c r="P47" s="145"/>
      <c r="Q47" s="146"/>
      <c r="R47" s="147"/>
      <c r="S47" s="147"/>
      <c r="T47" s="54">
        <v>4068500</v>
      </c>
      <c r="U47" s="55">
        <v>908237.64</v>
      </c>
      <c r="V47" s="39">
        <f t="shared" si="1"/>
        <v>22.323648519110236</v>
      </c>
      <c r="W47" s="39">
        <f t="shared" si="3"/>
        <v>4068500</v>
      </c>
      <c r="X47" s="39">
        <f t="shared" si="21"/>
        <v>0</v>
      </c>
      <c r="Y47" s="39">
        <f t="shared" si="22"/>
        <v>-3160262.36</v>
      </c>
      <c r="Z47" s="39"/>
      <c r="AA47" s="39">
        <f t="shared" si="23"/>
        <v>4068500</v>
      </c>
    </row>
    <row r="48" spans="1:32" ht="116.25" hidden="1" customHeight="1" x14ac:dyDescent="0.2">
      <c r="A48" s="10"/>
      <c r="B48" s="16"/>
      <c r="C48" s="15"/>
      <c r="D48" s="14"/>
      <c r="E48" s="13"/>
      <c r="F48" s="11"/>
      <c r="G48" s="144" t="s">
        <v>150</v>
      </c>
      <c r="H48" s="144"/>
      <c r="I48" s="144"/>
      <c r="J48" s="12" t="s">
        <v>150</v>
      </c>
      <c r="K48" s="52" t="s">
        <v>150</v>
      </c>
      <c r="L48" s="53" t="s">
        <v>149</v>
      </c>
      <c r="M48" s="145"/>
      <c r="N48" s="145"/>
      <c r="O48" s="145"/>
      <c r="P48" s="145"/>
      <c r="Q48" s="146"/>
      <c r="R48" s="147"/>
      <c r="S48" s="147"/>
      <c r="T48" s="54">
        <v>-432000</v>
      </c>
      <c r="U48" s="55">
        <v>-120765.8</v>
      </c>
      <c r="V48" s="39">
        <f t="shared" si="1"/>
        <v>27.955046296296299</v>
      </c>
      <c r="W48" s="39">
        <f t="shared" si="3"/>
        <v>-432000</v>
      </c>
      <c r="X48" s="39">
        <f t="shared" si="21"/>
        <v>0</v>
      </c>
      <c r="Y48" s="39">
        <f t="shared" si="22"/>
        <v>311234.2</v>
      </c>
      <c r="Z48" s="39"/>
      <c r="AA48" s="39">
        <f t="shared" si="23"/>
        <v>-432000</v>
      </c>
    </row>
    <row r="49" spans="1:27" s="26" customFormat="1" ht="70.5" hidden="1" customHeight="1" x14ac:dyDescent="0.2">
      <c r="A49" s="24"/>
      <c r="B49" s="152" t="s">
        <v>147</v>
      </c>
      <c r="C49" s="152"/>
      <c r="D49" s="152"/>
      <c r="E49" s="152"/>
      <c r="F49" s="152"/>
      <c r="G49" s="152"/>
      <c r="H49" s="152"/>
      <c r="I49" s="152"/>
      <c r="J49" s="25" t="s">
        <v>148</v>
      </c>
      <c r="K49" s="57">
        <v>170</v>
      </c>
      <c r="L49" s="49" t="s">
        <v>146</v>
      </c>
      <c r="M49" s="153"/>
      <c r="N49" s="153"/>
      <c r="O49" s="153"/>
      <c r="P49" s="153"/>
      <c r="Q49" s="154"/>
      <c r="R49" s="155"/>
      <c r="S49" s="155"/>
      <c r="T49" s="50">
        <f>T50+T51+T52</f>
        <v>92000</v>
      </c>
      <c r="U49" s="50">
        <f t="shared" ref="U49:AA49" si="24">U50+U51+U52</f>
        <v>8300</v>
      </c>
      <c r="V49" s="51">
        <f t="shared" si="1"/>
        <v>9.0217391304347831</v>
      </c>
      <c r="W49" s="51">
        <f t="shared" si="24"/>
        <v>89700</v>
      </c>
      <c r="X49" s="51">
        <f t="shared" si="24"/>
        <v>-2300</v>
      </c>
      <c r="Y49" s="51">
        <f t="shared" si="24"/>
        <v>-83700</v>
      </c>
      <c r="Z49" s="51">
        <f t="shared" si="24"/>
        <v>0</v>
      </c>
      <c r="AA49" s="51">
        <f t="shared" si="24"/>
        <v>92000</v>
      </c>
    </row>
    <row r="50" spans="1:27" ht="107.25" hidden="1" customHeight="1" x14ac:dyDescent="0.2">
      <c r="A50" s="10"/>
      <c r="B50" s="16"/>
      <c r="C50" s="15"/>
      <c r="D50" s="14"/>
      <c r="E50" s="13"/>
      <c r="F50" s="13"/>
      <c r="G50" s="11"/>
      <c r="H50" s="144" t="s">
        <v>145</v>
      </c>
      <c r="I50" s="144"/>
      <c r="J50" s="12" t="s">
        <v>145</v>
      </c>
      <c r="K50" s="52" t="s">
        <v>145</v>
      </c>
      <c r="L50" s="53" t="s">
        <v>144</v>
      </c>
      <c r="M50" s="145"/>
      <c r="N50" s="145"/>
      <c r="O50" s="145"/>
      <c r="P50" s="145"/>
      <c r="Q50" s="146"/>
      <c r="R50" s="147"/>
      <c r="S50" s="147"/>
      <c r="T50" s="54">
        <v>56500</v>
      </c>
      <c r="U50" s="55">
        <v>2100</v>
      </c>
      <c r="V50" s="39">
        <f t="shared" si="1"/>
        <v>3.7168141592920354</v>
      </c>
      <c r="W50" s="39">
        <f t="shared" si="3"/>
        <v>56500</v>
      </c>
      <c r="X50" s="39">
        <f t="shared" ref="X50:X52" si="25">W50-T50</f>
        <v>0</v>
      </c>
      <c r="Y50" s="39">
        <f t="shared" ref="Y50:Y52" si="26">U50-T50</f>
        <v>-54400</v>
      </c>
      <c r="Z50" s="39"/>
      <c r="AA50" s="39">
        <f t="shared" ref="AA50:AA52" si="27">T50+Z50</f>
        <v>56500</v>
      </c>
    </row>
    <row r="51" spans="1:27" ht="91.5" hidden="1" customHeight="1" x14ac:dyDescent="0.2">
      <c r="A51" s="10"/>
      <c r="B51" s="16"/>
      <c r="C51" s="15"/>
      <c r="D51" s="14"/>
      <c r="E51" s="13"/>
      <c r="F51" s="13"/>
      <c r="G51" s="11"/>
      <c r="H51" s="144" t="s">
        <v>143</v>
      </c>
      <c r="I51" s="144"/>
      <c r="J51" s="12" t="s">
        <v>143</v>
      </c>
      <c r="K51" s="52" t="s">
        <v>143</v>
      </c>
      <c r="L51" s="53" t="s">
        <v>142</v>
      </c>
      <c r="M51" s="145"/>
      <c r="N51" s="145"/>
      <c r="O51" s="145"/>
      <c r="P51" s="145"/>
      <c r="Q51" s="146"/>
      <c r="R51" s="147"/>
      <c r="S51" s="147"/>
      <c r="T51" s="54">
        <v>35500</v>
      </c>
      <c r="U51" s="55">
        <v>8500</v>
      </c>
      <c r="V51" s="39">
        <f t="shared" si="1"/>
        <v>23.943661971830984</v>
      </c>
      <c r="W51" s="39">
        <f t="shared" si="3"/>
        <v>35500</v>
      </c>
      <c r="X51" s="39">
        <f t="shared" si="25"/>
        <v>0</v>
      </c>
      <c r="Y51" s="39">
        <f t="shared" si="26"/>
        <v>-27000</v>
      </c>
      <c r="Z51" s="39"/>
      <c r="AA51" s="39">
        <f t="shared" si="27"/>
        <v>35500</v>
      </c>
    </row>
    <row r="52" spans="1:27" ht="101.25" hidden="1" customHeight="1" x14ac:dyDescent="0.2">
      <c r="A52" s="10"/>
      <c r="B52" s="16"/>
      <c r="C52" s="15"/>
      <c r="D52" s="14"/>
      <c r="E52" s="13"/>
      <c r="F52" s="13"/>
      <c r="G52" s="11"/>
      <c r="H52" s="144" t="s">
        <v>141</v>
      </c>
      <c r="I52" s="144"/>
      <c r="J52" s="12" t="s">
        <v>141</v>
      </c>
      <c r="K52" s="52" t="s">
        <v>141</v>
      </c>
      <c r="L52" s="53" t="s">
        <v>79</v>
      </c>
      <c r="M52" s="145"/>
      <c r="N52" s="145"/>
      <c r="O52" s="145"/>
      <c r="P52" s="145"/>
      <c r="Q52" s="146"/>
      <c r="R52" s="147"/>
      <c r="S52" s="147"/>
      <c r="T52" s="54">
        <v>0</v>
      </c>
      <c r="U52" s="95">
        <v>-2300</v>
      </c>
      <c r="V52" s="96" t="e">
        <f t="shared" si="1"/>
        <v>#DIV/0!</v>
      </c>
      <c r="W52" s="97">
        <f>U52</f>
        <v>-2300</v>
      </c>
      <c r="X52" s="97">
        <f t="shared" si="25"/>
        <v>-2300</v>
      </c>
      <c r="Y52" s="97">
        <f t="shared" si="26"/>
        <v>-2300</v>
      </c>
      <c r="Z52" s="39"/>
      <c r="AA52" s="39">
        <f t="shared" si="27"/>
        <v>0</v>
      </c>
    </row>
    <row r="53" spans="1:27" s="26" customFormat="1" ht="30" customHeight="1" x14ac:dyDescent="0.2">
      <c r="A53" s="24"/>
      <c r="B53" s="152" t="s">
        <v>139</v>
      </c>
      <c r="C53" s="152"/>
      <c r="D53" s="152"/>
      <c r="E53" s="152"/>
      <c r="F53" s="152"/>
      <c r="G53" s="152"/>
      <c r="H53" s="152"/>
      <c r="I53" s="152"/>
      <c r="J53" s="25" t="s">
        <v>140</v>
      </c>
      <c r="K53" s="57">
        <v>182</v>
      </c>
      <c r="L53" s="49" t="s">
        <v>138</v>
      </c>
      <c r="M53" s="153"/>
      <c r="N53" s="153"/>
      <c r="O53" s="153"/>
      <c r="P53" s="153"/>
      <c r="Q53" s="154"/>
      <c r="R53" s="155"/>
      <c r="S53" s="155"/>
      <c r="T53" s="50">
        <f>T54+T55+T56+T57+T58+T59+T60+T61+T62+T63+T64+T65+T66+T67+T68+T69+T70+T71+T72</f>
        <v>1410015500</v>
      </c>
      <c r="U53" s="50">
        <f>U54+U55+U56+U57+U58+U59+U60+U61+U62+U63+U64+U65+U66+U67+U68+U69+U70+U71+U72</f>
        <v>329188870.66999996</v>
      </c>
      <c r="V53" s="51">
        <f t="shared" si="1"/>
        <v>23.34647177070039</v>
      </c>
      <c r="W53" s="51">
        <f t="shared" ref="W53:AA53" si="28">W54+W55+W56+W57+W58+W59+W60+W61+W62+W63+W64+W65+W66+W67+W68+W69+W70+W71+W72</f>
        <v>1416146605.2600002</v>
      </c>
      <c r="X53" s="51">
        <f t="shared" si="28"/>
        <v>6131105.2599999998</v>
      </c>
      <c r="Y53" s="51">
        <f t="shared" si="28"/>
        <v>-1080826629.3300002</v>
      </c>
      <c r="Z53" s="51">
        <f t="shared" si="28"/>
        <v>4419783.24</v>
      </c>
      <c r="AA53" s="51">
        <f t="shared" si="28"/>
        <v>1414435283.2400002</v>
      </c>
    </row>
    <row r="54" spans="1:27" ht="74.25" customHeight="1" x14ac:dyDescent="0.2">
      <c r="A54" s="10"/>
      <c r="B54" s="16"/>
      <c r="C54" s="15"/>
      <c r="D54" s="14"/>
      <c r="E54" s="11"/>
      <c r="F54" s="144" t="s">
        <v>136</v>
      </c>
      <c r="G54" s="144"/>
      <c r="H54" s="144"/>
      <c r="I54" s="144"/>
      <c r="J54" s="12" t="s">
        <v>137</v>
      </c>
      <c r="K54" s="52" t="s">
        <v>136</v>
      </c>
      <c r="L54" s="53" t="s">
        <v>135</v>
      </c>
      <c r="M54" s="145"/>
      <c r="N54" s="145"/>
      <c r="O54" s="145"/>
      <c r="P54" s="145"/>
      <c r="Q54" s="146"/>
      <c r="R54" s="147"/>
      <c r="S54" s="147"/>
      <c r="T54" s="54">
        <v>1269674000</v>
      </c>
      <c r="U54" s="55">
        <v>288569840.56</v>
      </c>
      <c r="V54" s="39">
        <f t="shared" si="1"/>
        <v>22.727868772614073</v>
      </c>
      <c r="W54" s="39">
        <f t="shared" si="3"/>
        <v>1269674000</v>
      </c>
      <c r="X54" s="39">
        <f t="shared" ref="X54:X72" si="29">W54-T54</f>
        <v>0</v>
      </c>
      <c r="Y54" s="39">
        <f t="shared" ref="Y54:Y72" si="30">U54-T54</f>
        <v>-981104159.44000006</v>
      </c>
      <c r="Z54" s="39">
        <v>-1711322.02</v>
      </c>
      <c r="AA54" s="39">
        <f t="shared" ref="AA54:AA72" si="31">T54+Z54</f>
        <v>1267962677.98</v>
      </c>
    </row>
    <row r="55" spans="1:27" ht="81.75" customHeight="1" x14ac:dyDescent="0.2">
      <c r="A55" s="10"/>
      <c r="B55" s="16"/>
      <c r="C55" s="15"/>
      <c r="D55" s="14"/>
      <c r="E55" s="11"/>
      <c r="F55" s="144" t="s">
        <v>134</v>
      </c>
      <c r="G55" s="144"/>
      <c r="H55" s="144"/>
      <c r="I55" s="144"/>
      <c r="J55" s="12" t="s">
        <v>134</v>
      </c>
      <c r="K55" s="52" t="s">
        <v>134</v>
      </c>
      <c r="L55" s="53" t="s">
        <v>133</v>
      </c>
      <c r="M55" s="145"/>
      <c r="N55" s="145"/>
      <c r="O55" s="145"/>
      <c r="P55" s="145"/>
      <c r="Q55" s="146"/>
      <c r="R55" s="147"/>
      <c r="S55" s="147"/>
      <c r="T55" s="54">
        <v>420000</v>
      </c>
      <c r="U55" s="55">
        <v>691411.47</v>
      </c>
      <c r="V55" s="39">
        <f t="shared" si="1"/>
        <v>164.62177857142856</v>
      </c>
      <c r="W55" s="39">
        <f>U55</f>
        <v>691411.47</v>
      </c>
      <c r="X55" s="39">
        <f t="shared" si="29"/>
        <v>271411.46999999997</v>
      </c>
      <c r="Y55" s="39">
        <f t="shared" si="30"/>
        <v>271411.46999999997</v>
      </c>
      <c r="Z55" s="39">
        <v>271411.46999999997</v>
      </c>
      <c r="AA55" s="39">
        <f t="shared" si="31"/>
        <v>691411.47</v>
      </c>
    </row>
    <row r="56" spans="1:27" ht="42.75" customHeight="1" x14ac:dyDescent="0.2">
      <c r="A56" s="10"/>
      <c r="B56" s="16"/>
      <c r="C56" s="15"/>
      <c r="D56" s="14"/>
      <c r="E56" s="11"/>
      <c r="F56" s="144" t="s">
        <v>131</v>
      </c>
      <c r="G56" s="144"/>
      <c r="H56" s="144"/>
      <c r="I56" s="144"/>
      <c r="J56" s="12" t="s">
        <v>132</v>
      </c>
      <c r="K56" s="52" t="s">
        <v>131</v>
      </c>
      <c r="L56" s="53" t="s">
        <v>130</v>
      </c>
      <c r="M56" s="145"/>
      <c r="N56" s="145"/>
      <c r="O56" s="145"/>
      <c r="P56" s="145"/>
      <c r="Q56" s="146"/>
      <c r="R56" s="147"/>
      <c r="S56" s="147"/>
      <c r="T56" s="54">
        <v>1200000</v>
      </c>
      <c r="U56" s="55">
        <v>136677.84</v>
      </c>
      <c r="V56" s="39">
        <f t="shared" si="1"/>
        <v>11.389819999999999</v>
      </c>
      <c r="W56" s="39">
        <f t="shared" si="3"/>
        <v>1200000</v>
      </c>
      <c r="X56" s="39">
        <f t="shared" si="29"/>
        <v>0</v>
      </c>
      <c r="Y56" s="39">
        <f t="shared" si="30"/>
        <v>-1063322.1599999999</v>
      </c>
      <c r="Z56" s="39"/>
      <c r="AA56" s="39">
        <f t="shared" si="31"/>
        <v>1200000</v>
      </c>
    </row>
    <row r="57" spans="1:27" ht="84.75" customHeight="1" x14ac:dyDescent="0.2">
      <c r="A57" s="10"/>
      <c r="B57" s="16"/>
      <c r="C57" s="15"/>
      <c r="D57" s="14"/>
      <c r="E57" s="11"/>
      <c r="F57" s="144" t="s">
        <v>128</v>
      </c>
      <c r="G57" s="144"/>
      <c r="H57" s="144"/>
      <c r="I57" s="144"/>
      <c r="J57" s="12" t="s">
        <v>129</v>
      </c>
      <c r="K57" s="52" t="s">
        <v>128</v>
      </c>
      <c r="L57" s="53" t="s">
        <v>127</v>
      </c>
      <c r="M57" s="145"/>
      <c r="N57" s="145"/>
      <c r="O57" s="145"/>
      <c r="P57" s="145"/>
      <c r="Q57" s="146"/>
      <c r="R57" s="147"/>
      <c r="S57" s="147"/>
      <c r="T57" s="54">
        <v>13275000</v>
      </c>
      <c r="U57" s="55">
        <v>2046542.06</v>
      </c>
      <c r="V57" s="39">
        <f t="shared" si="1"/>
        <v>15.416512693032017</v>
      </c>
      <c r="W57" s="39">
        <f t="shared" si="3"/>
        <v>13275000</v>
      </c>
      <c r="X57" s="39">
        <f t="shared" si="29"/>
        <v>0</v>
      </c>
      <c r="Y57" s="39">
        <f t="shared" si="30"/>
        <v>-11228457.939999999</v>
      </c>
      <c r="Z57" s="39"/>
      <c r="AA57" s="39">
        <f t="shared" si="31"/>
        <v>13275000</v>
      </c>
    </row>
    <row r="58" spans="1:27" ht="75" customHeight="1" x14ac:dyDescent="0.2">
      <c r="A58" s="10"/>
      <c r="B58" s="16"/>
      <c r="C58" s="15"/>
      <c r="D58" s="14"/>
      <c r="E58" s="11"/>
      <c r="F58" s="144" t="s">
        <v>126</v>
      </c>
      <c r="G58" s="144"/>
      <c r="H58" s="144"/>
      <c r="I58" s="144"/>
      <c r="J58" s="12" t="s">
        <v>126</v>
      </c>
      <c r="K58" s="52" t="s">
        <v>126</v>
      </c>
      <c r="L58" s="56" t="s">
        <v>315</v>
      </c>
      <c r="M58" s="145"/>
      <c r="N58" s="145"/>
      <c r="O58" s="145"/>
      <c r="P58" s="145"/>
      <c r="Q58" s="146"/>
      <c r="R58" s="147"/>
      <c r="S58" s="147"/>
      <c r="T58" s="54">
        <v>0</v>
      </c>
      <c r="U58" s="55">
        <v>1439910.55</v>
      </c>
      <c r="V58" s="39" t="e">
        <f t="shared" si="1"/>
        <v>#DIV/0!</v>
      </c>
      <c r="W58" s="39">
        <f>U58</f>
        <v>1439910.55</v>
      </c>
      <c r="X58" s="39">
        <f t="shared" si="29"/>
        <v>1439910.55</v>
      </c>
      <c r="Y58" s="39">
        <f t="shared" si="30"/>
        <v>1439910.55</v>
      </c>
      <c r="Z58" s="39">
        <v>1439910.55</v>
      </c>
      <c r="AA58" s="39">
        <f t="shared" si="31"/>
        <v>1439910.55</v>
      </c>
    </row>
    <row r="59" spans="1:27" ht="32.25" customHeight="1" x14ac:dyDescent="0.2">
      <c r="A59" s="10"/>
      <c r="B59" s="16"/>
      <c r="C59" s="15"/>
      <c r="D59" s="14"/>
      <c r="E59" s="13"/>
      <c r="F59" s="11"/>
      <c r="G59" s="144" t="s">
        <v>124</v>
      </c>
      <c r="H59" s="144"/>
      <c r="I59" s="144"/>
      <c r="J59" s="12" t="s">
        <v>125</v>
      </c>
      <c r="K59" s="52" t="s">
        <v>124</v>
      </c>
      <c r="L59" s="53" t="s">
        <v>123</v>
      </c>
      <c r="M59" s="145"/>
      <c r="N59" s="145"/>
      <c r="O59" s="145"/>
      <c r="P59" s="145"/>
      <c r="Q59" s="146"/>
      <c r="R59" s="147"/>
      <c r="S59" s="147"/>
      <c r="T59" s="54">
        <v>70000000</v>
      </c>
      <c r="U59" s="55">
        <v>14736141.979999999</v>
      </c>
      <c r="V59" s="39">
        <f t="shared" si="1"/>
        <v>21.051631399999998</v>
      </c>
      <c r="W59" s="39">
        <f t="shared" si="3"/>
        <v>70000000</v>
      </c>
      <c r="X59" s="39">
        <f t="shared" si="29"/>
        <v>0</v>
      </c>
      <c r="Y59" s="39">
        <f t="shared" si="30"/>
        <v>-55263858.020000003</v>
      </c>
      <c r="Z59" s="39"/>
      <c r="AA59" s="39">
        <f t="shared" si="31"/>
        <v>70000000</v>
      </c>
    </row>
    <row r="60" spans="1:27" ht="42.75" customHeight="1" x14ac:dyDescent="0.2">
      <c r="A60" s="10"/>
      <c r="B60" s="16"/>
      <c r="C60" s="15"/>
      <c r="D60" s="14"/>
      <c r="E60" s="13"/>
      <c r="F60" s="11"/>
      <c r="G60" s="144" t="s">
        <v>122</v>
      </c>
      <c r="H60" s="144"/>
      <c r="I60" s="144"/>
      <c r="J60" s="12" t="s">
        <v>122</v>
      </c>
      <c r="K60" s="52" t="s">
        <v>122</v>
      </c>
      <c r="L60" s="53" t="s">
        <v>121</v>
      </c>
      <c r="M60" s="145"/>
      <c r="N60" s="145"/>
      <c r="O60" s="145"/>
      <c r="P60" s="145"/>
      <c r="Q60" s="146"/>
      <c r="R60" s="147"/>
      <c r="S60" s="147"/>
      <c r="T60" s="54">
        <v>0</v>
      </c>
      <c r="U60" s="55">
        <v>0.15</v>
      </c>
      <c r="V60" s="39" t="e">
        <f t="shared" si="1"/>
        <v>#DIV/0!</v>
      </c>
      <c r="W60" s="39">
        <f>U60</f>
        <v>0.15</v>
      </c>
      <c r="X60" s="39">
        <f t="shared" si="29"/>
        <v>0.15</v>
      </c>
      <c r="Y60" s="39">
        <f t="shared" si="30"/>
        <v>0.15</v>
      </c>
      <c r="Z60" s="39">
        <v>0.15</v>
      </c>
      <c r="AA60" s="39">
        <f t="shared" si="31"/>
        <v>0.15</v>
      </c>
    </row>
    <row r="61" spans="1:27" ht="42.75" customHeight="1" x14ac:dyDescent="0.2">
      <c r="A61" s="10"/>
      <c r="B61" s="16"/>
      <c r="C61" s="15"/>
      <c r="D61" s="14"/>
      <c r="E61" s="13"/>
      <c r="F61" s="11"/>
      <c r="G61" s="144" t="s">
        <v>120</v>
      </c>
      <c r="H61" s="144"/>
      <c r="I61" s="144"/>
      <c r="J61" s="12" t="s">
        <v>120</v>
      </c>
      <c r="K61" s="52" t="s">
        <v>120</v>
      </c>
      <c r="L61" s="53" t="s">
        <v>119</v>
      </c>
      <c r="M61" s="145"/>
      <c r="N61" s="145"/>
      <c r="O61" s="145"/>
      <c r="P61" s="145"/>
      <c r="Q61" s="146"/>
      <c r="R61" s="147"/>
      <c r="S61" s="147"/>
      <c r="T61" s="54">
        <v>11000000</v>
      </c>
      <c r="U61" s="55">
        <v>4481705.6399999997</v>
      </c>
      <c r="V61" s="39">
        <f t="shared" si="1"/>
        <v>40.742778545454541</v>
      </c>
      <c r="W61" s="39">
        <f t="shared" si="3"/>
        <v>11000000</v>
      </c>
      <c r="X61" s="39">
        <f t="shared" si="29"/>
        <v>0</v>
      </c>
      <c r="Y61" s="39">
        <f t="shared" si="30"/>
        <v>-6518294.3600000003</v>
      </c>
      <c r="Z61" s="39"/>
      <c r="AA61" s="39">
        <f t="shared" si="31"/>
        <v>11000000</v>
      </c>
    </row>
    <row r="62" spans="1:27" ht="31.5" customHeight="1" x14ac:dyDescent="0.2">
      <c r="A62" s="10"/>
      <c r="B62" s="16"/>
      <c r="C62" s="15"/>
      <c r="D62" s="14"/>
      <c r="E62" s="11"/>
      <c r="F62" s="144" t="s">
        <v>117</v>
      </c>
      <c r="G62" s="144"/>
      <c r="H62" s="144"/>
      <c r="I62" s="144"/>
      <c r="J62" s="12" t="s">
        <v>118</v>
      </c>
      <c r="K62" s="52" t="s">
        <v>117</v>
      </c>
      <c r="L62" s="53" t="s">
        <v>116</v>
      </c>
      <c r="M62" s="145"/>
      <c r="N62" s="145"/>
      <c r="O62" s="145"/>
      <c r="P62" s="145"/>
      <c r="Q62" s="146"/>
      <c r="R62" s="147"/>
      <c r="S62" s="147"/>
      <c r="T62" s="54">
        <v>0</v>
      </c>
      <c r="U62" s="55">
        <v>4174786.7199999997</v>
      </c>
      <c r="V62" s="39" t="e">
        <f t="shared" si="1"/>
        <v>#DIV/0!</v>
      </c>
      <c r="W62" s="39">
        <f>U62</f>
        <v>4174786.7199999997</v>
      </c>
      <c r="X62" s="39">
        <f t="shared" si="29"/>
        <v>4174786.7199999997</v>
      </c>
      <c r="Y62" s="39">
        <f t="shared" si="30"/>
        <v>4174786.7199999997</v>
      </c>
      <c r="Z62" s="39">
        <v>4174786.72</v>
      </c>
      <c r="AA62" s="39">
        <f t="shared" si="31"/>
        <v>4174786.72</v>
      </c>
    </row>
    <row r="63" spans="1:27" ht="42.75" customHeight="1" x14ac:dyDescent="0.2">
      <c r="A63" s="10"/>
      <c r="B63" s="16"/>
      <c r="C63" s="15"/>
      <c r="D63" s="14"/>
      <c r="E63" s="11"/>
      <c r="F63" s="144" t="s">
        <v>115</v>
      </c>
      <c r="G63" s="144"/>
      <c r="H63" s="144"/>
      <c r="I63" s="144"/>
      <c r="J63" s="12" t="s">
        <v>115</v>
      </c>
      <c r="K63" s="52" t="s">
        <v>115</v>
      </c>
      <c r="L63" s="53" t="s">
        <v>114</v>
      </c>
      <c r="M63" s="145"/>
      <c r="N63" s="145"/>
      <c r="O63" s="145"/>
      <c r="P63" s="145"/>
      <c r="Q63" s="146"/>
      <c r="R63" s="147"/>
      <c r="S63" s="147"/>
      <c r="T63" s="54">
        <v>0</v>
      </c>
      <c r="U63" s="55">
        <v>-0.02</v>
      </c>
      <c r="V63" s="39" t="e">
        <f t="shared" si="1"/>
        <v>#DIV/0!</v>
      </c>
      <c r="W63" s="39">
        <f>U63</f>
        <v>-0.02</v>
      </c>
      <c r="X63" s="39">
        <f t="shared" si="29"/>
        <v>-0.02</v>
      </c>
      <c r="Y63" s="39">
        <f t="shared" si="30"/>
        <v>-0.02</v>
      </c>
      <c r="Z63" s="39">
        <v>-0.02</v>
      </c>
      <c r="AA63" s="39">
        <f t="shared" si="31"/>
        <v>-0.02</v>
      </c>
    </row>
    <row r="64" spans="1:27" ht="15" customHeight="1" x14ac:dyDescent="0.2">
      <c r="A64" s="10"/>
      <c r="B64" s="16"/>
      <c r="C64" s="15"/>
      <c r="D64" s="17"/>
      <c r="E64" s="144" t="s">
        <v>113</v>
      </c>
      <c r="F64" s="144"/>
      <c r="G64" s="144"/>
      <c r="H64" s="144"/>
      <c r="I64" s="144"/>
      <c r="J64" s="12" t="s">
        <v>112</v>
      </c>
      <c r="K64" s="52" t="s">
        <v>113</v>
      </c>
      <c r="L64" s="53" t="s">
        <v>111</v>
      </c>
      <c r="M64" s="145"/>
      <c r="N64" s="145"/>
      <c r="O64" s="145"/>
      <c r="P64" s="145"/>
      <c r="Q64" s="146"/>
      <c r="R64" s="147"/>
      <c r="S64" s="147"/>
      <c r="T64" s="54">
        <v>948000</v>
      </c>
      <c r="U64" s="55">
        <v>344240.02</v>
      </c>
      <c r="V64" s="39">
        <f t="shared" si="1"/>
        <v>36.312238396624473</v>
      </c>
      <c r="W64" s="39">
        <f t="shared" si="3"/>
        <v>948000</v>
      </c>
      <c r="X64" s="39">
        <f t="shared" si="29"/>
        <v>0</v>
      </c>
      <c r="Y64" s="39">
        <f t="shared" si="30"/>
        <v>-603759.98</v>
      </c>
      <c r="Z64" s="39"/>
      <c r="AA64" s="39">
        <f t="shared" si="31"/>
        <v>948000</v>
      </c>
    </row>
    <row r="65" spans="1:27" ht="21.75" customHeight="1" x14ac:dyDescent="0.2">
      <c r="A65" s="10"/>
      <c r="B65" s="16"/>
      <c r="C65" s="15"/>
      <c r="D65" s="17"/>
      <c r="E65" s="144" t="s">
        <v>109</v>
      </c>
      <c r="F65" s="144"/>
      <c r="G65" s="144"/>
      <c r="H65" s="144"/>
      <c r="I65" s="144"/>
      <c r="J65" s="12" t="s">
        <v>110</v>
      </c>
      <c r="K65" s="52" t="s">
        <v>109</v>
      </c>
      <c r="L65" s="53" t="s">
        <v>108</v>
      </c>
      <c r="M65" s="145"/>
      <c r="N65" s="145"/>
      <c r="O65" s="145"/>
      <c r="P65" s="145"/>
      <c r="Q65" s="146"/>
      <c r="R65" s="147"/>
      <c r="S65" s="147"/>
      <c r="T65" s="54">
        <v>1894900</v>
      </c>
      <c r="U65" s="55">
        <v>2139646.39</v>
      </c>
      <c r="V65" s="39">
        <f t="shared" si="1"/>
        <v>112.91605836719616</v>
      </c>
      <c r="W65" s="39">
        <f>U65</f>
        <v>2139646.39</v>
      </c>
      <c r="X65" s="39">
        <f t="shared" si="29"/>
        <v>244746.39000000013</v>
      </c>
      <c r="Y65" s="39">
        <f t="shared" si="30"/>
        <v>244746.39000000013</v>
      </c>
      <c r="Z65" s="39">
        <v>244746.39</v>
      </c>
      <c r="AA65" s="39">
        <f t="shared" si="31"/>
        <v>2139646.39</v>
      </c>
    </row>
    <row r="66" spans="1:27" ht="53.25" customHeight="1" x14ac:dyDescent="0.2">
      <c r="A66" s="10"/>
      <c r="B66" s="16"/>
      <c r="C66" s="15"/>
      <c r="D66" s="14"/>
      <c r="E66" s="11"/>
      <c r="F66" s="144" t="s">
        <v>107</v>
      </c>
      <c r="G66" s="144"/>
      <c r="H66" s="144"/>
      <c r="I66" s="144"/>
      <c r="J66" s="12" t="s">
        <v>107</v>
      </c>
      <c r="K66" s="52" t="s">
        <v>107</v>
      </c>
      <c r="L66" s="53" t="s">
        <v>106</v>
      </c>
      <c r="M66" s="145"/>
      <c r="N66" s="145"/>
      <c r="O66" s="145"/>
      <c r="P66" s="145"/>
      <c r="Q66" s="146"/>
      <c r="R66" s="147"/>
      <c r="S66" s="147"/>
      <c r="T66" s="54">
        <v>370800</v>
      </c>
      <c r="U66" s="55">
        <v>66234.95</v>
      </c>
      <c r="V66" s="39">
        <f t="shared" si="1"/>
        <v>17.862715749730313</v>
      </c>
      <c r="W66" s="39">
        <f t="shared" si="3"/>
        <v>370800</v>
      </c>
      <c r="X66" s="39">
        <f t="shared" si="29"/>
        <v>0</v>
      </c>
      <c r="Y66" s="39">
        <f t="shared" si="30"/>
        <v>-304565.05</v>
      </c>
      <c r="Z66" s="39"/>
      <c r="AA66" s="39">
        <f t="shared" si="31"/>
        <v>370800</v>
      </c>
    </row>
    <row r="67" spans="1:27" ht="15" customHeight="1" x14ac:dyDescent="0.2">
      <c r="A67" s="10"/>
      <c r="B67" s="16"/>
      <c r="C67" s="15"/>
      <c r="D67" s="14"/>
      <c r="E67" s="11"/>
      <c r="F67" s="144" t="s">
        <v>105</v>
      </c>
      <c r="G67" s="144"/>
      <c r="H67" s="144"/>
      <c r="I67" s="144"/>
      <c r="J67" s="12" t="s">
        <v>105</v>
      </c>
      <c r="K67" s="52" t="s">
        <v>105</v>
      </c>
      <c r="L67" s="53" t="s">
        <v>104</v>
      </c>
      <c r="M67" s="145"/>
      <c r="N67" s="145"/>
      <c r="O67" s="145"/>
      <c r="P67" s="145"/>
      <c r="Q67" s="146"/>
      <c r="R67" s="147"/>
      <c r="S67" s="147"/>
      <c r="T67" s="54">
        <v>8200000</v>
      </c>
      <c r="U67" s="55">
        <v>1583564.76</v>
      </c>
      <c r="V67" s="39">
        <f t="shared" si="1"/>
        <v>19.31176536585366</v>
      </c>
      <c r="W67" s="39">
        <f t="shared" si="3"/>
        <v>8200000</v>
      </c>
      <c r="X67" s="39">
        <f t="shared" si="29"/>
        <v>0</v>
      </c>
      <c r="Y67" s="39">
        <f t="shared" si="30"/>
        <v>-6616435.2400000002</v>
      </c>
      <c r="Z67" s="39"/>
      <c r="AA67" s="39">
        <f t="shared" si="31"/>
        <v>8200000</v>
      </c>
    </row>
    <row r="68" spans="1:27" ht="15" customHeight="1" x14ac:dyDescent="0.2">
      <c r="A68" s="10"/>
      <c r="B68" s="16"/>
      <c r="C68" s="15"/>
      <c r="D68" s="14"/>
      <c r="E68" s="11"/>
      <c r="F68" s="144" t="s">
        <v>102</v>
      </c>
      <c r="G68" s="144"/>
      <c r="H68" s="144"/>
      <c r="I68" s="144"/>
      <c r="J68" s="12" t="s">
        <v>102</v>
      </c>
      <c r="K68" s="52" t="s">
        <v>102</v>
      </c>
      <c r="L68" s="53" t="s">
        <v>101</v>
      </c>
      <c r="M68" s="145"/>
      <c r="N68" s="145"/>
      <c r="O68" s="145"/>
      <c r="P68" s="145"/>
      <c r="Q68" s="146"/>
      <c r="R68" s="147"/>
      <c r="S68" s="147"/>
      <c r="T68" s="54">
        <v>2610800</v>
      </c>
      <c r="U68" s="55">
        <v>681711.08</v>
      </c>
      <c r="V68" s="39">
        <f t="shared" si="1"/>
        <v>26.111195036004286</v>
      </c>
      <c r="W68" s="39">
        <f t="shared" si="3"/>
        <v>2610800</v>
      </c>
      <c r="X68" s="39">
        <f t="shared" si="29"/>
        <v>0</v>
      </c>
      <c r="Y68" s="39">
        <f t="shared" si="30"/>
        <v>-1929088.92</v>
      </c>
      <c r="Z68" s="39"/>
      <c r="AA68" s="39">
        <f t="shared" si="31"/>
        <v>2610800</v>
      </c>
    </row>
    <row r="69" spans="1:27" ht="42.75" customHeight="1" x14ac:dyDescent="0.2">
      <c r="A69" s="10"/>
      <c r="B69" s="16"/>
      <c r="C69" s="15"/>
      <c r="D69" s="14"/>
      <c r="E69" s="13"/>
      <c r="F69" s="11"/>
      <c r="G69" s="144" t="s">
        <v>100</v>
      </c>
      <c r="H69" s="144"/>
      <c r="I69" s="144"/>
      <c r="J69" s="12" t="s">
        <v>100</v>
      </c>
      <c r="K69" s="52" t="s">
        <v>100</v>
      </c>
      <c r="L69" s="53" t="s">
        <v>99</v>
      </c>
      <c r="M69" s="145"/>
      <c r="N69" s="145"/>
      <c r="O69" s="145"/>
      <c r="P69" s="145"/>
      <c r="Q69" s="146"/>
      <c r="R69" s="147"/>
      <c r="S69" s="147"/>
      <c r="T69" s="54">
        <v>26338200</v>
      </c>
      <c r="U69" s="55">
        <v>7140131.3199999994</v>
      </c>
      <c r="V69" s="39">
        <f t="shared" si="1"/>
        <v>27.109412640195607</v>
      </c>
      <c r="W69" s="39">
        <f t="shared" si="3"/>
        <v>26338200</v>
      </c>
      <c r="X69" s="39">
        <f t="shared" si="29"/>
        <v>0</v>
      </c>
      <c r="Y69" s="39">
        <f t="shared" si="30"/>
        <v>-19198068.68</v>
      </c>
      <c r="Z69" s="39"/>
      <c r="AA69" s="39">
        <f t="shared" si="31"/>
        <v>26338200</v>
      </c>
    </row>
    <row r="70" spans="1:27" ht="42.75" customHeight="1" x14ac:dyDescent="0.2">
      <c r="A70" s="10"/>
      <c r="B70" s="16"/>
      <c r="C70" s="15"/>
      <c r="D70" s="14"/>
      <c r="E70" s="13"/>
      <c r="F70" s="11"/>
      <c r="G70" s="144" t="s">
        <v>98</v>
      </c>
      <c r="H70" s="144"/>
      <c r="I70" s="144"/>
      <c r="J70" s="12" t="s">
        <v>98</v>
      </c>
      <c r="K70" s="52" t="s">
        <v>98</v>
      </c>
      <c r="L70" s="53" t="s">
        <v>97</v>
      </c>
      <c r="M70" s="145"/>
      <c r="N70" s="145"/>
      <c r="O70" s="145"/>
      <c r="P70" s="145"/>
      <c r="Q70" s="146"/>
      <c r="R70" s="147"/>
      <c r="S70" s="147"/>
      <c r="T70" s="54">
        <v>1555800</v>
      </c>
      <c r="U70" s="55">
        <v>263430.61</v>
      </c>
      <c r="V70" s="39">
        <f t="shared" si="1"/>
        <v>16.932164159917725</v>
      </c>
      <c r="W70" s="39">
        <f t="shared" si="3"/>
        <v>1555800</v>
      </c>
      <c r="X70" s="39">
        <f t="shared" si="29"/>
        <v>0</v>
      </c>
      <c r="Y70" s="39">
        <f t="shared" si="30"/>
        <v>-1292369.3900000001</v>
      </c>
      <c r="Z70" s="39"/>
      <c r="AA70" s="39">
        <f t="shared" si="31"/>
        <v>1555800</v>
      </c>
    </row>
    <row r="71" spans="1:27" ht="32.25" customHeight="1" x14ac:dyDescent="0.2">
      <c r="A71" s="10"/>
      <c r="B71" s="16"/>
      <c r="C71" s="15"/>
      <c r="D71" s="17"/>
      <c r="E71" s="144" t="s">
        <v>95</v>
      </c>
      <c r="F71" s="144"/>
      <c r="G71" s="144"/>
      <c r="H71" s="144"/>
      <c r="I71" s="144"/>
      <c r="J71" s="12" t="s">
        <v>96</v>
      </c>
      <c r="K71" s="52" t="s">
        <v>95</v>
      </c>
      <c r="L71" s="53" t="s">
        <v>94</v>
      </c>
      <c r="M71" s="145"/>
      <c r="N71" s="145"/>
      <c r="O71" s="145"/>
      <c r="P71" s="145"/>
      <c r="Q71" s="146"/>
      <c r="R71" s="147"/>
      <c r="S71" s="147"/>
      <c r="T71" s="54">
        <v>2528000</v>
      </c>
      <c r="U71" s="55">
        <v>692644.59</v>
      </c>
      <c r="V71" s="39">
        <f t="shared" si="1"/>
        <v>27.398915743670887</v>
      </c>
      <c r="W71" s="39">
        <f t="shared" si="3"/>
        <v>2528000</v>
      </c>
      <c r="X71" s="39">
        <f t="shared" si="29"/>
        <v>0</v>
      </c>
      <c r="Y71" s="39">
        <f t="shared" si="30"/>
        <v>-1835355.4100000001</v>
      </c>
      <c r="Z71" s="39"/>
      <c r="AA71" s="39">
        <f t="shared" si="31"/>
        <v>2528000</v>
      </c>
    </row>
    <row r="72" spans="1:27" ht="84.75" customHeight="1" x14ac:dyDescent="0.2">
      <c r="A72" s="10"/>
      <c r="B72" s="16"/>
      <c r="C72" s="15"/>
      <c r="D72" s="14"/>
      <c r="E72" s="13"/>
      <c r="F72" s="11"/>
      <c r="G72" s="144" t="s">
        <v>93</v>
      </c>
      <c r="H72" s="144"/>
      <c r="I72" s="144"/>
      <c r="J72" s="12" t="s">
        <v>93</v>
      </c>
      <c r="K72" s="52" t="s">
        <v>93</v>
      </c>
      <c r="L72" s="53" t="s">
        <v>92</v>
      </c>
      <c r="M72" s="145"/>
      <c r="N72" s="145"/>
      <c r="O72" s="145"/>
      <c r="P72" s="145"/>
      <c r="Q72" s="146"/>
      <c r="R72" s="147"/>
      <c r="S72" s="147"/>
      <c r="T72" s="54">
        <v>0</v>
      </c>
      <c r="U72" s="55">
        <v>250</v>
      </c>
      <c r="V72" s="39" t="e">
        <f t="shared" si="1"/>
        <v>#DIV/0!</v>
      </c>
      <c r="W72" s="39">
        <f>U72</f>
        <v>250</v>
      </c>
      <c r="X72" s="39">
        <f t="shared" si="29"/>
        <v>250</v>
      </c>
      <c r="Y72" s="39">
        <f t="shared" si="30"/>
        <v>250</v>
      </c>
      <c r="Z72" s="39">
        <v>250</v>
      </c>
      <c r="AA72" s="39">
        <f t="shared" si="31"/>
        <v>250</v>
      </c>
    </row>
    <row r="73" spans="1:27" s="26" customFormat="1" ht="30" customHeight="1" x14ac:dyDescent="0.2">
      <c r="A73" s="24"/>
      <c r="B73" s="152" t="s">
        <v>91</v>
      </c>
      <c r="C73" s="152"/>
      <c r="D73" s="152"/>
      <c r="E73" s="152"/>
      <c r="F73" s="152"/>
      <c r="G73" s="152"/>
      <c r="H73" s="152"/>
      <c r="I73" s="152"/>
      <c r="J73" s="25" t="s">
        <v>89</v>
      </c>
      <c r="K73" s="57">
        <v>188</v>
      </c>
      <c r="L73" s="49" t="s">
        <v>90</v>
      </c>
      <c r="M73" s="153"/>
      <c r="N73" s="153"/>
      <c r="O73" s="153"/>
      <c r="P73" s="153"/>
      <c r="Q73" s="154"/>
      <c r="R73" s="155"/>
      <c r="S73" s="155"/>
      <c r="T73" s="50">
        <f>T74</f>
        <v>0</v>
      </c>
      <c r="U73" s="50">
        <f t="shared" ref="U73:AA73" si="32">U74</f>
        <v>27060.57</v>
      </c>
      <c r="V73" s="51" t="e">
        <f t="shared" ref="V73:V120" si="33">U73/T73*100</f>
        <v>#DIV/0!</v>
      </c>
      <c r="W73" s="51">
        <f t="shared" si="32"/>
        <v>27060.57</v>
      </c>
      <c r="X73" s="51">
        <f t="shared" si="32"/>
        <v>27060.57</v>
      </c>
      <c r="Y73" s="51">
        <f t="shared" si="32"/>
        <v>27060.57</v>
      </c>
      <c r="Z73" s="51">
        <f t="shared" si="32"/>
        <v>27060.57</v>
      </c>
      <c r="AA73" s="51">
        <f t="shared" si="32"/>
        <v>27060.57</v>
      </c>
    </row>
    <row r="74" spans="1:27" ht="107.25" customHeight="1" x14ac:dyDescent="0.2">
      <c r="A74" s="10"/>
      <c r="B74" s="16"/>
      <c r="C74" s="15"/>
      <c r="D74" s="14"/>
      <c r="E74" s="13"/>
      <c r="F74" s="13"/>
      <c r="G74" s="11"/>
      <c r="H74" s="144" t="s">
        <v>89</v>
      </c>
      <c r="I74" s="144"/>
      <c r="J74" s="12" t="s">
        <v>89</v>
      </c>
      <c r="K74" s="52" t="s">
        <v>89</v>
      </c>
      <c r="L74" s="53" t="s">
        <v>79</v>
      </c>
      <c r="M74" s="145"/>
      <c r="N74" s="145"/>
      <c r="O74" s="145"/>
      <c r="P74" s="145"/>
      <c r="Q74" s="146"/>
      <c r="R74" s="147"/>
      <c r="S74" s="147"/>
      <c r="T74" s="54">
        <v>0</v>
      </c>
      <c r="U74" s="55">
        <v>27060.57</v>
      </c>
      <c r="V74" s="39" t="e">
        <f t="shared" si="33"/>
        <v>#DIV/0!</v>
      </c>
      <c r="W74" s="39">
        <f>U74</f>
        <v>27060.57</v>
      </c>
      <c r="X74" s="39">
        <f>W74-T74</f>
        <v>27060.57</v>
      </c>
      <c r="Y74" s="39">
        <f>U74-T74</f>
        <v>27060.57</v>
      </c>
      <c r="Z74" s="39">
        <v>27060.57</v>
      </c>
      <c r="AA74" s="39">
        <f>T74+Z74</f>
        <v>27060.57</v>
      </c>
    </row>
    <row r="75" spans="1:27" s="26" customFormat="1" ht="30" hidden="1" customHeight="1" x14ac:dyDescent="0.2">
      <c r="A75" s="24"/>
      <c r="B75" s="152" t="s">
        <v>88</v>
      </c>
      <c r="C75" s="152"/>
      <c r="D75" s="152"/>
      <c r="E75" s="152"/>
      <c r="F75" s="152"/>
      <c r="G75" s="152"/>
      <c r="H75" s="152"/>
      <c r="I75" s="152"/>
      <c r="J75" s="25" t="s">
        <v>86</v>
      </c>
      <c r="K75" s="57">
        <v>231</v>
      </c>
      <c r="L75" s="49" t="s">
        <v>87</v>
      </c>
      <c r="M75" s="153"/>
      <c r="N75" s="153"/>
      <c r="O75" s="153"/>
      <c r="P75" s="153"/>
      <c r="Q75" s="154"/>
      <c r="R75" s="155"/>
      <c r="S75" s="155"/>
      <c r="T75" s="50">
        <f>T76</f>
        <v>402000</v>
      </c>
      <c r="U75" s="50">
        <f t="shared" ref="U75:AA75" si="34">U76</f>
        <v>73857.34</v>
      </c>
      <c r="V75" s="51">
        <f t="shared" si="33"/>
        <v>18.372472636815921</v>
      </c>
      <c r="W75" s="51">
        <f t="shared" si="34"/>
        <v>402000</v>
      </c>
      <c r="X75" s="51">
        <f t="shared" si="34"/>
        <v>0</v>
      </c>
      <c r="Y75" s="51">
        <f t="shared" si="34"/>
        <v>-328142.66000000003</v>
      </c>
      <c r="Z75" s="51">
        <f t="shared" si="34"/>
        <v>0</v>
      </c>
      <c r="AA75" s="51">
        <f t="shared" si="34"/>
        <v>402000</v>
      </c>
    </row>
    <row r="76" spans="1:27" ht="21.75" hidden="1" customHeight="1" x14ac:dyDescent="0.2">
      <c r="A76" s="10"/>
      <c r="B76" s="16"/>
      <c r="C76" s="15"/>
      <c r="D76" s="14"/>
      <c r="E76" s="13"/>
      <c r="F76" s="11"/>
      <c r="G76" s="144" t="s">
        <v>86</v>
      </c>
      <c r="H76" s="144"/>
      <c r="I76" s="144"/>
      <c r="J76" s="12" t="s">
        <v>86</v>
      </c>
      <c r="K76" s="52" t="s">
        <v>86</v>
      </c>
      <c r="L76" s="53" t="s">
        <v>74</v>
      </c>
      <c r="M76" s="145"/>
      <c r="N76" s="145"/>
      <c r="O76" s="145"/>
      <c r="P76" s="145"/>
      <c r="Q76" s="146"/>
      <c r="R76" s="147"/>
      <c r="S76" s="147"/>
      <c r="T76" s="54">
        <v>402000</v>
      </c>
      <c r="U76" s="55">
        <v>73857.34</v>
      </c>
      <c r="V76" s="39">
        <f t="shared" si="33"/>
        <v>18.372472636815921</v>
      </c>
      <c r="W76" s="39">
        <f t="shared" si="3"/>
        <v>402000</v>
      </c>
      <c r="X76" s="39">
        <f>W76-T76</f>
        <v>0</v>
      </c>
      <c r="Y76" s="39">
        <f>U76-T76</f>
        <v>-328142.66000000003</v>
      </c>
      <c r="Z76" s="39"/>
      <c r="AA76" s="39">
        <f>T76+Z76</f>
        <v>402000</v>
      </c>
    </row>
    <row r="77" spans="1:27" s="26" customFormat="1" ht="20.25" hidden="1" customHeight="1" x14ac:dyDescent="0.2">
      <c r="A77" s="24"/>
      <c r="B77" s="152" t="s">
        <v>85</v>
      </c>
      <c r="C77" s="152"/>
      <c r="D77" s="152"/>
      <c r="E77" s="152"/>
      <c r="F77" s="152"/>
      <c r="G77" s="152"/>
      <c r="H77" s="152"/>
      <c r="I77" s="152"/>
      <c r="J77" s="25" t="s">
        <v>83</v>
      </c>
      <c r="K77" s="57">
        <v>241</v>
      </c>
      <c r="L77" s="49" t="s">
        <v>84</v>
      </c>
      <c r="M77" s="153"/>
      <c r="N77" s="153"/>
      <c r="O77" s="153"/>
      <c r="P77" s="153"/>
      <c r="Q77" s="154"/>
      <c r="R77" s="155"/>
      <c r="S77" s="155"/>
      <c r="T77" s="50">
        <f>T78</f>
        <v>291600</v>
      </c>
      <c r="U77" s="50">
        <f t="shared" ref="U77:AA77" si="35">U78</f>
        <v>0</v>
      </c>
      <c r="V77" s="51">
        <f t="shared" si="33"/>
        <v>0</v>
      </c>
      <c r="W77" s="51">
        <f t="shared" si="35"/>
        <v>291600</v>
      </c>
      <c r="X77" s="51">
        <f t="shared" si="35"/>
        <v>0</v>
      </c>
      <c r="Y77" s="51">
        <f t="shared" si="35"/>
        <v>-291600</v>
      </c>
      <c r="Z77" s="51">
        <f t="shared" si="35"/>
        <v>0</v>
      </c>
      <c r="AA77" s="51">
        <f t="shared" si="35"/>
        <v>291600</v>
      </c>
    </row>
    <row r="78" spans="1:27" ht="21.75" hidden="1" customHeight="1" x14ac:dyDescent="0.2">
      <c r="A78" s="10"/>
      <c r="B78" s="16"/>
      <c r="C78" s="15"/>
      <c r="D78" s="14"/>
      <c r="E78" s="13"/>
      <c r="F78" s="11"/>
      <c r="G78" s="144" t="s">
        <v>83</v>
      </c>
      <c r="H78" s="144"/>
      <c r="I78" s="144"/>
      <c r="J78" s="12" t="s">
        <v>83</v>
      </c>
      <c r="K78" s="52" t="s">
        <v>83</v>
      </c>
      <c r="L78" s="53" t="s">
        <v>74</v>
      </c>
      <c r="M78" s="145"/>
      <c r="N78" s="145"/>
      <c r="O78" s="145"/>
      <c r="P78" s="145"/>
      <c r="Q78" s="146"/>
      <c r="R78" s="147"/>
      <c r="S78" s="147"/>
      <c r="T78" s="54">
        <v>291600</v>
      </c>
      <c r="U78" s="55">
        <v>0</v>
      </c>
      <c r="V78" s="39">
        <f t="shared" si="33"/>
        <v>0</v>
      </c>
      <c r="W78" s="39">
        <f t="shared" si="3"/>
        <v>291600</v>
      </c>
      <c r="X78" s="39">
        <f>W78-T78</f>
        <v>0</v>
      </c>
      <c r="Y78" s="39">
        <f>U78-T78</f>
        <v>-291600</v>
      </c>
      <c r="Z78" s="39"/>
      <c r="AA78" s="39">
        <f>T78+Z78</f>
        <v>291600</v>
      </c>
    </row>
    <row r="79" spans="1:27" s="26" customFormat="1" ht="49.5" customHeight="1" x14ac:dyDescent="0.2">
      <c r="A79" s="24"/>
      <c r="B79" s="152" t="s">
        <v>82</v>
      </c>
      <c r="C79" s="152"/>
      <c r="D79" s="152"/>
      <c r="E79" s="152"/>
      <c r="F79" s="152"/>
      <c r="G79" s="152"/>
      <c r="H79" s="152"/>
      <c r="I79" s="152"/>
      <c r="J79" s="25" t="s">
        <v>80</v>
      </c>
      <c r="K79" s="57">
        <v>321</v>
      </c>
      <c r="L79" s="49" t="s">
        <v>81</v>
      </c>
      <c r="M79" s="153"/>
      <c r="N79" s="153"/>
      <c r="O79" s="153"/>
      <c r="P79" s="153"/>
      <c r="Q79" s="154"/>
      <c r="R79" s="155"/>
      <c r="S79" s="155"/>
      <c r="T79" s="50">
        <f>T80</f>
        <v>0</v>
      </c>
      <c r="U79" s="50">
        <f t="shared" ref="U79:AA79" si="36">U80</f>
        <v>107.32</v>
      </c>
      <c r="V79" s="51" t="e">
        <f t="shared" si="33"/>
        <v>#DIV/0!</v>
      </c>
      <c r="W79" s="51">
        <f t="shared" si="36"/>
        <v>107.32</v>
      </c>
      <c r="X79" s="51">
        <f t="shared" si="36"/>
        <v>107.32</v>
      </c>
      <c r="Y79" s="51">
        <f t="shared" si="36"/>
        <v>107.32</v>
      </c>
      <c r="Z79" s="51">
        <f t="shared" si="36"/>
        <v>107.32</v>
      </c>
      <c r="AA79" s="51">
        <f t="shared" si="36"/>
        <v>107.32</v>
      </c>
    </row>
    <row r="80" spans="1:27" ht="86.25" customHeight="1" x14ac:dyDescent="0.2">
      <c r="A80" s="10"/>
      <c r="B80" s="16"/>
      <c r="C80" s="15"/>
      <c r="D80" s="14"/>
      <c r="E80" s="13"/>
      <c r="F80" s="13"/>
      <c r="G80" s="11"/>
      <c r="H80" s="144" t="s">
        <v>80</v>
      </c>
      <c r="I80" s="144"/>
      <c r="J80" s="12" t="s">
        <v>80</v>
      </c>
      <c r="K80" s="52" t="s">
        <v>80</v>
      </c>
      <c r="L80" s="53" t="s">
        <v>79</v>
      </c>
      <c r="M80" s="145"/>
      <c r="N80" s="145"/>
      <c r="O80" s="145"/>
      <c r="P80" s="145"/>
      <c r="Q80" s="146"/>
      <c r="R80" s="147"/>
      <c r="S80" s="147"/>
      <c r="T80" s="54">
        <v>0</v>
      </c>
      <c r="U80" s="55">
        <v>107.32</v>
      </c>
      <c r="V80" s="39" t="e">
        <f t="shared" si="33"/>
        <v>#DIV/0!</v>
      </c>
      <c r="W80" s="39">
        <f>U80</f>
        <v>107.32</v>
      </c>
      <c r="X80" s="39">
        <f>W80-T80</f>
        <v>107.32</v>
      </c>
      <c r="Y80" s="39">
        <f>U80-T80</f>
        <v>107.32</v>
      </c>
      <c r="Z80" s="39">
        <v>107.32</v>
      </c>
      <c r="AA80" s="39">
        <f>T80+Z80</f>
        <v>107.32</v>
      </c>
    </row>
    <row r="81" spans="1:30" s="26" customFormat="1" ht="30" customHeight="1" x14ac:dyDescent="0.2">
      <c r="A81" s="24"/>
      <c r="B81" s="152" t="s">
        <v>77</v>
      </c>
      <c r="C81" s="152"/>
      <c r="D81" s="152"/>
      <c r="E81" s="152"/>
      <c r="F81" s="152"/>
      <c r="G81" s="152"/>
      <c r="H81" s="152"/>
      <c r="I81" s="152"/>
      <c r="J81" s="25" t="s">
        <v>78</v>
      </c>
      <c r="K81" s="57">
        <v>481</v>
      </c>
      <c r="L81" s="49" t="s">
        <v>76</v>
      </c>
      <c r="M81" s="153"/>
      <c r="N81" s="153"/>
      <c r="O81" s="153"/>
      <c r="P81" s="153"/>
      <c r="Q81" s="154"/>
      <c r="R81" s="155"/>
      <c r="S81" s="155"/>
      <c r="T81" s="50">
        <f>T82+T83+T84</f>
        <v>14000000</v>
      </c>
      <c r="U81" s="50">
        <f t="shared" ref="U81:AA81" si="37">U82+U83+U84</f>
        <v>9112347.9299999997</v>
      </c>
      <c r="V81" s="51">
        <f t="shared" si="33"/>
        <v>65.088199500000002</v>
      </c>
      <c r="W81" s="51">
        <f t="shared" si="37"/>
        <v>18276679.73</v>
      </c>
      <c r="X81" s="51">
        <f t="shared" si="37"/>
        <v>4276679.7300000004</v>
      </c>
      <c r="Y81" s="51">
        <f t="shared" si="37"/>
        <v>-4887652.07</v>
      </c>
      <c r="Z81" s="51">
        <f t="shared" si="37"/>
        <v>4276679.7300000004</v>
      </c>
      <c r="AA81" s="51">
        <f t="shared" si="37"/>
        <v>18276679.73</v>
      </c>
    </row>
    <row r="82" spans="1:30" ht="39" customHeight="1" x14ac:dyDescent="0.2">
      <c r="A82" s="10"/>
      <c r="B82" s="16"/>
      <c r="C82" s="15"/>
      <c r="D82" s="14"/>
      <c r="E82" s="13"/>
      <c r="F82" s="11"/>
      <c r="G82" s="144" t="s">
        <v>75</v>
      </c>
      <c r="H82" s="144"/>
      <c r="I82" s="144"/>
      <c r="J82" s="12" t="s">
        <v>75</v>
      </c>
      <c r="K82" s="52" t="s">
        <v>75</v>
      </c>
      <c r="L82" s="53" t="s">
        <v>74</v>
      </c>
      <c r="M82" s="145"/>
      <c r="N82" s="145"/>
      <c r="O82" s="145"/>
      <c r="P82" s="145"/>
      <c r="Q82" s="146"/>
      <c r="R82" s="147"/>
      <c r="S82" s="147"/>
      <c r="T82" s="54">
        <v>1200000</v>
      </c>
      <c r="U82" s="55">
        <v>5476679.7300000004</v>
      </c>
      <c r="V82" s="39">
        <f t="shared" si="33"/>
        <v>456.38997750000004</v>
      </c>
      <c r="W82" s="40">
        <f>U82</f>
        <v>5476679.7300000004</v>
      </c>
      <c r="X82" s="39">
        <f t="shared" ref="X82:X84" si="38">W82-T82</f>
        <v>4276679.7300000004</v>
      </c>
      <c r="Y82" s="39">
        <f t="shared" ref="Y82:Y84" si="39">U82-T82</f>
        <v>4276679.7300000004</v>
      </c>
      <c r="Z82" s="39">
        <f>4276679.73</f>
        <v>4276679.7300000004</v>
      </c>
      <c r="AA82" s="39">
        <f t="shared" ref="AA82:AA84" si="40">T82+Z82</f>
        <v>5476679.7300000004</v>
      </c>
      <c r="AB82" s="162"/>
      <c r="AC82" s="163"/>
      <c r="AD82" s="163"/>
    </row>
    <row r="83" spans="1:30" ht="74.25" customHeight="1" x14ac:dyDescent="0.2">
      <c r="A83" s="10"/>
      <c r="B83" s="16"/>
      <c r="C83" s="15"/>
      <c r="D83" s="14"/>
      <c r="E83" s="13"/>
      <c r="F83" s="11"/>
      <c r="G83" s="144" t="s">
        <v>73</v>
      </c>
      <c r="H83" s="144"/>
      <c r="I83" s="144"/>
      <c r="J83" s="12" t="s">
        <v>73</v>
      </c>
      <c r="K83" s="52" t="s">
        <v>73</v>
      </c>
      <c r="L83" s="53" t="s">
        <v>72</v>
      </c>
      <c r="M83" s="145"/>
      <c r="N83" s="145"/>
      <c r="O83" s="145"/>
      <c r="P83" s="145"/>
      <c r="Q83" s="146"/>
      <c r="R83" s="147"/>
      <c r="S83" s="147"/>
      <c r="T83" s="54">
        <v>2800000</v>
      </c>
      <c r="U83" s="55">
        <v>827140.36</v>
      </c>
      <c r="V83" s="39">
        <f t="shared" si="33"/>
        <v>29.540727142857143</v>
      </c>
      <c r="W83" s="39">
        <f t="shared" ref="W83:W84" si="41">T83</f>
        <v>2800000</v>
      </c>
      <c r="X83" s="39">
        <f t="shared" si="38"/>
        <v>0</v>
      </c>
      <c r="Y83" s="39">
        <f t="shared" si="39"/>
        <v>-1972859.6400000001</v>
      </c>
      <c r="Z83" s="39"/>
      <c r="AA83" s="39">
        <f t="shared" si="40"/>
        <v>2800000</v>
      </c>
    </row>
    <row r="84" spans="1:30" ht="74.25" customHeight="1" x14ac:dyDescent="0.2">
      <c r="A84" s="10"/>
      <c r="B84" s="16"/>
      <c r="C84" s="15"/>
      <c r="D84" s="14"/>
      <c r="E84" s="13"/>
      <c r="F84" s="11"/>
      <c r="G84" s="144" t="s">
        <v>71</v>
      </c>
      <c r="H84" s="144"/>
      <c r="I84" s="144"/>
      <c r="J84" s="12" t="s">
        <v>71</v>
      </c>
      <c r="K84" s="52" t="s">
        <v>71</v>
      </c>
      <c r="L84" s="53" t="s">
        <v>70</v>
      </c>
      <c r="M84" s="145"/>
      <c r="N84" s="145"/>
      <c r="O84" s="145"/>
      <c r="P84" s="145"/>
      <c r="Q84" s="146"/>
      <c r="R84" s="147"/>
      <c r="S84" s="147"/>
      <c r="T84" s="54">
        <v>10000000</v>
      </c>
      <c r="U84" s="55">
        <v>2808527.84</v>
      </c>
      <c r="V84" s="39">
        <f t="shared" si="33"/>
        <v>28.085278399999996</v>
      </c>
      <c r="W84" s="39">
        <f t="shared" si="41"/>
        <v>10000000</v>
      </c>
      <c r="X84" s="39">
        <f t="shared" si="38"/>
        <v>0</v>
      </c>
      <c r="Y84" s="39">
        <f t="shared" si="39"/>
        <v>-7191472.1600000001</v>
      </c>
      <c r="Z84" s="39"/>
      <c r="AA84" s="39">
        <f t="shared" si="40"/>
        <v>10000000</v>
      </c>
    </row>
    <row r="85" spans="1:30" s="26" customFormat="1" ht="49.5" customHeight="1" x14ac:dyDescent="0.2">
      <c r="A85" s="24"/>
      <c r="B85" s="152" t="s">
        <v>68</v>
      </c>
      <c r="C85" s="152"/>
      <c r="D85" s="152"/>
      <c r="E85" s="152"/>
      <c r="F85" s="152"/>
      <c r="G85" s="152"/>
      <c r="H85" s="152"/>
      <c r="I85" s="152"/>
      <c r="J85" s="25" t="s">
        <v>69</v>
      </c>
      <c r="K85" s="57">
        <v>530</v>
      </c>
      <c r="L85" s="49" t="s">
        <v>67</v>
      </c>
      <c r="M85" s="153"/>
      <c r="N85" s="153"/>
      <c r="O85" s="153"/>
      <c r="P85" s="153"/>
      <c r="Q85" s="154"/>
      <c r="R85" s="155"/>
      <c r="S85" s="155"/>
      <c r="T85" s="50">
        <f>T86+T87+T88+T89+T90+T91+T92+T93+T94+T95+T96</f>
        <v>575350000</v>
      </c>
      <c r="U85" s="50">
        <f>U86+U87+U88+U89+U90+U91+U92+U93+U94+U95+U96</f>
        <v>421396347</v>
      </c>
      <c r="V85" s="51">
        <f t="shared" si="33"/>
        <v>73.241739289128361</v>
      </c>
      <c r="W85" s="51">
        <f t="shared" ref="W85:AA85" si="42">W86+W87+W88+W89+W90+W91+W92+W93+W94+W95+W96</f>
        <v>735360000</v>
      </c>
      <c r="X85" s="51">
        <f t="shared" si="42"/>
        <v>160010000</v>
      </c>
      <c r="Y85" s="51">
        <f t="shared" si="42"/>
        <v>-153953653</v>
      </c>
      <c r="Z85" s="51">
        <f t="shared" si="42"/>
        <v>160000000</v>
      </c>
      <c r="AA85" s="51">
        <f t="shared" si="42"/>
        <v>735350000</v>
      </c>
    </row>
    <row r="86" spans="1:30" ht="43.5" customHeight="1" x14ac:dyDescent="0.2">
      <c r="A86" s="10"/>
      <c r="B86" s="16"/>
      <c r="C86" s="15"/>
      <c r="D86" s="14"/>
      <c r="E86" s="13"/>
      <c r="F86" s="13"/>
      <c r="G86" s="11"/>
      <c r="H86" s="144" t="s">
        <v>66</v>
      </c>
      <c r="I86" s="144"/>
      <c r="J86" s="12" t="s">
        <v>66</v>
      </c>
      <c r="K86" s="52" t="s">
        <v>66</v>
      </c>
      <c r="L86" s="56" t="s">
        <v>65</v>
      </c>
      <c r="M86" s="145"/>
      <c r="N86" s="145"/>
      <c r="O86" s="145"/>
      <c r="P86" s="145"/>
      <c r="Q86" s="146"/>
      <c r="R86" s="147"/>
      <c r="S86" s="147"/>
      <c r="T86" s="54">
        <v>1220000</v>
      </c>
      <c r="U86" s="55">
        <v>0</v>
      </c>
      <c r="V86" s="39">
        <f t="shared" si="33"/>
        <v>0</v>
      </c>
      <c r="W86" s="39">
        <f t="shared" ref="W86:W94" si="43">T86</f>
        <v>1220000</v>
      </c>
      <c r="X86" s="39">
        <f t="shared" ref="X86:X96" si="44">W86-T86</f>
        <v>0</v>
      </c>
      <c r="Y86" s="39">
        <f t="shared" ref="Y86:Y96" si="45">U86-T86</f>
        <v>-1220000</v>
      </c>
      <c r="Z86" s="39"/>
      <c r="AA86" s="39">
        <f t="shared" ref="AA86:AA96" si="46">T86+Z86</f>
        <v>1220000</v>
      </c>
    </row>
    <row r="87" spans="1:30" ht="62.25" customHeight="1" x14ac:dyDescent="0.2">
      <c r="A87" s="10"/>
      <c r="B87" s="16"/>
      <c r="C87" s="15"/>
      <c r="D87" s="14"/>
      <c r="E87" s="13"/>
      <c r="F87" s="13"/>
      <c r="G87" s="11"/>
      <c r="H87" s="144" t="s">
        <v>64</v>
      </c>
      <c r="I87" s="144"/>
      <c r="J87" s="12" t="s">
        <v>64</v>
      </c>
      <c r="K87" s="52" t="s">
        <v>64</v>
      </c>
      <c r="L87" s="56" t="s">
        <v>63</v>
      </c>
      <c r="M87" s="145"/>
      <c r="N87" s="145"/>
      <c r="O87" s="145"/>
      <c r="P87" s="145"/>
      <c r="Q87" s="146"/>
      <c r="R87" s="147"/>
      <c r="S87" s="147"/>
      <c r="T87" s="54">
        <v>101000</v>
      </c>
      <c r="U87" s="55">
        <v>100000</v>
      </c>
      <c r="V87" s="39">
        <f t="shared" si="33"/>
        <v>99.009900990099013</v>
      </c>
      <c r="W87" s="39">
        <f t="shared" si="43"/>
        <v>101000</v>
      </c>
      <c r="X87" s="39">
        <f t="shared" si="44"/>
        <v>0</v>
      </c>
      <c r="Y87" s="39">
        <f t="shared" si="45"/>
        <v>-1000</v>
      </c>
      <c r="Z87" s="39"/>
      <c r="AA87" s="39">
        <f t="shared" si="46"/>
        <v>101000</v>
      </c>
    </row>
    <row r="88" spans="1:30" ht="77.25" customHeight="1" x14ac:dyDescent="0.2">
      <c r="A88" s="10"/>
      <c r="B88" s="16"/>
      <c r="C88" s="15"/>
      <c r="D88" s="14"/>
      <c r="E88" s="13"/>
      <c r="F88" s="13"/>
      <c r="G88" s="11"/>
      <c r="H88" s="144" t="s">
        <v>62</v>
      </c>
      <c r="I88" s="144"/>
      <c r="J88" s="12" t="s">
        <v>62</v>
      </c>
      <c r="K88" s="52" t="s">
        <v>62</v>
      </c>
      <c r="L88" s="56" t="s">
        <v>61</v>
      </c>
      <c r="M88" s="145"/>
      <c r="N88" s="145"/>
      <c r="O88" s="145"/>
      <c r="P88" s="145"/>
      <c r="Q88" s="146"/>
      <c r="R88" s="147"/>
      <c r="S88" s="147"/>
      <c r="T88" s="54">
        <v>50000</v>
      </c>
      <c r="U88" s="55">
        <v>0</v>
      </c>
      <c r="V88" s="39">
        <f t="shared" si="33"/>
        <v>0</v>
      </c>
      <c r="W88" s="39">
        <f t="shared" si="43"/>
        <v>50000</v>
      </c>
      <c r="X88" s="39">
        <f t="shared" si="44"/>
        <v>0</v>
      </c>
      <c r="Y88" s="39">
        <f t="shared" si="45"/>
        <v>-50000</v>
      </c>
      <c r="Z88" s="39"/>
      <c r="AA88" s="39">
        <f t="shared" si="46"/>
        <v>50000</v>
      </c>
    </row>
    <row r="89" spans="1:30" ht="93.75" customHeight="1" x14ac:dyDescent="0.2">
      <c r="A89" s="10"/>
      <c r="B89" s="16"/>
      <c r="C89" s="15"/>
      <c r="D89" s="14"/>
      <c r="E89" s="13"/>
      <c r="F89" s="13"/>
      <c r="G89" s="11"/>
      <c r="H89" s="144" t="s">
        <v>60</v>
      </c>
      <c r="I89" s="144"/>
      <c r="J89" s="12" t="s">
        <v>60</v>
      </c>
      <c r="K89" s="52" t="s">
        <v>60</v>
      </c>
      <c r="L89" s="56" t="s">
        <v>59</v>
      </c>
      <c r="M89" s="145"/>
      <c r="N89" s="145"/>
      <c r="O89" s="145"/>
      <c r="P89" s="145"/>
      <c r="Q89" s="146"/>
      <c r="R89" s="147"/>
      <c r="S89" s="147"/>
      <c r="T89" s="54">
        <v>206000</v>
      </c>
      <c r="U89" s="55">
        <v>3000</v>
      </c>
      <c r="V89" s="39">
        <f t="shared" si="33"/>
        <v>1.4563106796116505</v>
      </c>
      <c r="W89" s="39">
        <f t="shared" si="43"/>
        <v>206000</v>
      </c>
      <c r="X89" s="39">
        <f t="shared" si="44"/>
        <v>0</v>
      </c>
      <c r="Y89" s="39">
        <f t="shared" si="45"/>
        <v>-203000</v>
      </c>
      <c r="Z89" s="39"/>
      <c r="AA89" s="39">
        <f t="shared" si="46"/>
        <v>206000</v>
      </c>
    </row>
    <row r="90" spans="1:30" ht="75" customHeight="1" x14ac:dyDescent="0.2">
      <c r="A90" s="10"/>
      <c r="B90" s="16"/>
      <c r="C90" s="15"/>
      <c r="D90" s="14"/>
      <c r="E90" s="13"/>
      <c r="F90" s="13"/>
      <c r="G90" s="11"/>
      <c r="H90" s="144" t="s">
        <v>58</v>
      </c>
      <c r="I90" s="144"/>
      <c r="J90" s="12" t="s">
        <v>58</v>
      </c>
      <c r="K90" s="52" t="s">
        <v>58</v>
      </c>
      <c r="L90" s="56" t="s">
        <v>57</v>
      </c>
      <c r="M90" s="145"/>
      <c r="N90" s="145"/>
      <c r="O90" s="145"/>
      <c r="P90" s="145"/>
      <c r="Q90" s="146"/>
      <c r="R90" s="147"/>
      <c r="S90" s="147"/>
      <c r="T90" s="54">
        <v>28851500</v>
      </c>
      <c r="U90" s="55">
        <v>26370000</v>
      </c>
      <c r="V90" s="39">
        <f t="shared" si="33"/>
        <v>91.399060707415558</v>
      </c>
      <c r="W90" s="39">
        <f t="shared" si="43"/>
        <v>28851500</v>
      </c>
      <c r="X90" s="39">
        <f t="shared" si="44"/>
        <v>0</v>
      </c>
      <c r="Y90" s="39">
        <f t="shared" si="45"/>
        <v>-2481500</v>
      </c>
      <c r="Z90" s="39"/>
      <c r="AA90" s="39">
        <f t="shared" si="46"/>
        <v>28851500</v>
      </c>
    </row>
    <row r="91" spans="1:30" ht="79.5" customHeight="1" x14ac:dyDescent="0.2">
      <c r="A91" s="10"/>
      <c r="B91" s="16"/>
      <c r="C91" s="15"/>
      <c r="D91" s="14"/>
      <c r="E91" s="13"/>
      <c r="F91" s="13"/>
      <c r="G91" s="11"/>
      <c r="H91" s="144" t="s">
        <v>56</v>
      </c>
      <c r="I91" s="144"/>
      <c r="J91" s="12" t="s">
        <v>56</v>
      </c>
      <c r="K91" s="52" t="s">
        <v>56</v>
      </c>
      <c r="L91" s="56" t="s">
        <v>55</v>
      </c>
      <c r="M91" s="145"/>
      <c r="N91" s="145"/>
      <c r="O91" s="145"/>
      <c r="P91" s="145"/>
      <c r="Q91" s="146"/>
      <c r="R91" s="147"/>
      <c r="S91" s="147"/>
      <c r="T91" s="54">
        <v>2500000</v>
      </c>
      <c r="U91" s="55">
        <v>2400000</v>
      </c>
      <c r="V91" s="39">
        <f t="shared" si="33"/>
        <v>96</v>
      </c>
      <c r="W91" s="39">
        <f t="shared" si="43"/>
        <v>2500000</v>
      </c>
      <c r="X91" s="39">
        <f t="shared" si="44"/>
        <v>0</v>
      </c>
      <c r="Y91" s="39">
        <f t="shared" si="45"/>
        <v>-100000</v>
      </c>
      <c r="Z91" s="39"/>
      <c r="AA91" s="39">
        <f t="shared" si="46"/>
        <v>2500000</v>
      </c>
    </row>
    <row r="92" spans="1:30" ht="92.25" customHeight="1" x14ac:dyDescent="0.2">
      <c r="A92" s="10"/>
      <c r="B92" s="16"/>
      <c r="C92" s="15"/>
      <c r="D92" s="14"/>
      <c r="E92" s="13"/>
      <c r="F92" s="13"/>
      <c r="G92" s="11"/>
      <c r="H92" s="144" t="s">
        <v>54</v>
      </c>
      <c r="I92" s="144"/>
      <c r="J92" s="12" t="s">
        <v>54</v>
      </c>
      <c r="K92" s="52" t="s">
        <v>54</v>
      </c>
      <c r="L92" s="56" t="s">
        <v>53</v>
      </c>
      <c r="M92" s="145"/>
      <c r="N92" s="145"/>
      <c r="O92" s="145"/>
      <c r="P92" s="145"/>
      <c r="Q92" s="146"/>
      <c r="R92" s="147"/>
      <c r="S92" s="147"/>
      <c r="T92" s="54">
        <v>25500</v>
      </c>
      <c r="U92" s="55">
        <v>500</v>
      </c>
      <c r="V92" s="39">
        <f t="shared" si="33"/>
        <v>1.9607843137254901</v>
      </c>
      <c r="W92" s="39">
        <f t="shared" si="43"/>
        <v>25500</v>
      </c>
      <c r="X92" s="39">
        <f t="shared" si="44"/>
        <v>0</v>
      </c>
      <c r="Y92" s="39">
        <f t="shared" si="45"/>
        <v>-25000</v>
      </c>
      <c r="Z92" s="39"/>
      <c r="AA92" s="39">
        <f t="shared" si="46"/>
        <v>25500</v>
      </c>
    </row>
    <row r="93" spans="1:30" ht="66" customHeight="1" x14ac:dyDescent="0.2">
      <c r="A93" s="10"/>
      <c r="B93" s="16"/>
      <c r="C93" s="15"/>
      <c r="D93" s="14"/>
      <c r="E93" s="13"/>
      <c r="F93" s="13"/>
      <c r="G93" s="11"/>
      <c r="H93" s="144" t="s">
        <v>52</v>
      </c>
      <c r="I93" s="144"/>
      <c r="J93" s="12" t="s">
        <v>52</v>
      </c>
      <c r="K93" s="52" t="s">
        <v>52</v>
      </c>
      <c r="L93" s="56" t="s">
        <v>51</v>
      </c>
      <c r="M93" s="145"/>
      <c r="N93" s="145"/>
      <c r="O93" s="145"/>
      <c r="P93" s="145"/>
      <c r="Q93" s="146"/>
      <c r="R93" s="147"/>
      <c r="S93" s="147"/>
      <c r="T93" s="54">
        <v>1020000</v>
      </c>
      <c r="U93" s="55">
        <v>0</v>
      </c>
      <c r="V93" s="39">
        <f t="shared" si="33"/>
        <v>0</v>
      </c>
      <c r="W93" s="39">
        <f t="shared" si="43"/>
        <v>1020000</v>
      </c>
      <c r="X93" s="39">
        <f t="shared" si="44"/>
        <v>0</v>
      </c>
      <c r="Y93" s="39">
        <f t="shared" si="45"/>
        <v>-1020000</v>
      </c>
      <c r="Z93" s="39"/>
      <c r="AA93" s="39">
        <f t="shared" si="46"/>
        <v>1020000</v>
      </c>
    </row>
    <row r="94" spans="1:30" ht="67.5" customHeight="1" x14ac:dyDescent="0.2">
      <c r="A94" s="10"/>
      <c r="B94" s="16"/>
      <c r="C94" s="15"/>
      <c r="D94" s="14"/>
      <c r="E94" s="13"/>
      <c r="F94" s="13"/>
      <c r="G94" s="11"/>
      <c r="H94" s="144" t="s">
        <v>50</v>
      </c>
      <c r="I94" s="144"/>
      <c r="J94" s="12" t="s">
        <v>50</v>
      </c>
      <c r="K94" s="52" t="s">
        <v>50</v>
      </c>
      <c r="L94" s="56" t="s">
        <v>1</v>
      </c>
      <c r="M94" s="145"/>
      <c r="N94" s="145"/>
      <c r="O94" s="145"/>
      <c r="P94" s="145"/>
      <c r="Q94" s="146"/>
      <c r="R94" s="147"/>
      <c r="S94" s="147"/>
      <c r="T94" s="54">
        <v>18000</v>
      </c>
      <c r="U94" s="55">
        <v>0</v>
      </c>
      <c r="V94" s="39">
        <f t="shared" si="33"/>
        <v>0</v>
      </c>
      <c r="W94" s="39">
        <f t="shared" si="43"/>
        <v>18000</v>
      </c>
      <c r="X94" s="39">
        <f t="shared" si="44"/>
        <v>0</v>
      </c>
      <c r="Y94" s="39">
        <f t="shared" si="45"/>
        <v>-18000</v>
      </c>
      <c r="Z94" s="39"/>
      <c r="AA94" s="39">
        <f t="shared" si="46"/>
        <v>18000</v>
      </c>
    </row>
    <row r="95" spans="1:30" ht="42.75" customHeight="1" x14ac:dyDescent="0.2">
      <c r="A95" s="10"/>
      <c r="B95" s="16"/>
      <c r="C95" s="15"/>
      <c r="D95" s="14"/>
      <c r="E95" s="11"/>
      <c r="F95" s="144" t="s">
        <v>49</v>
      </c>
      <c r="G95" s="144"/>
      <c r="H95" s="144"/>
      <c r="I95" s="144"/>
      <c r="J95" s="12" t="s">
        <v>49</v>
      </c>
      <c r="K95" s="52" t="s">
        <v>49</v>
      </c>
      <c r="L95" s="56" t="s">
        <v>41</v>
      </c>
      <c r="M95" s="145"/>
      <c r="N95" s="145"/>
      <c r="O95" s="145"/>
      <c r="P95" s="145"/>
      <c r="Q95" s="146"/>
      <c r="R95" s="147"/>
      <c r="S95" s="147"/>
      <c r="T95" s="54">
        <v>0</v>
      </c>
      <c r="U95" s="55">
        <v>10000</v>
      </c>
      <c r="V95" s="39" t="e">
        <f t="shared" si="33"/>
        <v>#DIV/0!</v>
      </c>
      <c r="W95" s="39">
        <f>U95</f>
        <v>10000</v>
      </c>
      <c r="X95" s="39">
        <f t="shared" si="44"/>
        <v>10000</v>
      </c>
      <c r="Y95" s="39">
        <f t="shared" si="45"/>
        <v>10000</v>
      </c>
      <c r="Z95" s="39"/>
      <c r="AA95" s="39">
        <f t="shared" si="46"/>
        <v>0</v>
      </c>
    </row>
    <row r="96" spans="1:30" ht="54.75" customHeight="1" x14ac:dyDescent="0.2">
      <c r="A96" s="10"/>
      <c r="B96" s="16"/>
      <c r="C96" s="15"/>
      <c r="D96" s="14"/>
      <c r="E96" s="11"/>
      <c r="F96" s="144" t="s">
        <v>48</v>
      </c>
      <c r="G96" s="144"/>
      <c r="H96" s="144"/>
      <c r="I96" s="144"/>
      <c r="J96" s="12" t="s">
        <v>48</v>
      </c>
      <c r="K96" s="52" t="s">
        <v>48</v>
      </c>
      <c r="L96" s="56" t="s">
        <v>47</v>
      </c>
      <c r="M96" s="145"/>
      <c r="N96" s="145"/>
      <c r="O96" s="145"/>
      <c r="P96" s="145"/>
      <c r="Q96" s="146"/>
      <c r="R96" s="147"/>
      <c r="S96" s="147"/>
      <c r="T96" s="54">
        <v>541358000</v>
      </c>
      <c r="U96" s="55">
        <v>392512847</v>
      </c>
      <c r="V96" s="39">
        <f t="shared" si="33"/>
        <v>72.505227040147176</v>
      </c>
      <c r="W96" s="40">
        <f>T96+160000000</f>
        <v>701358000</v>
      </c>
      <c r="X96" s="39">
        <f t="shared" si="44"/>
        <v>160000000</v>
      </c>
      <c r="Y96" s="39">
        <f t="shared" si="45"/>
        <v>-148845153</v>
      </c>
      <c r="Z96" s="39">
        <v>160000000</v>
      </c>
      <c r="AA96" s="39">
        <f t="shared" si="46"/>
        <v>701358000</v>
      </c>
      <c r="AB96" s="27"/>
    </row>
    <row r="97" spans="1:27" s="84" customFormat="1" ht="30" hidden="1" customHeight="1" x14ac:dyDescent="0.2">
      <c r="A97" s="82"/>
      <c r="B97" s="156" t="s">
        <v>45</v>
      </c>
      <c r="C97" s="156"/>
      <c r="D97" s="156"/>
      <c r="E97" s="156"/>
      <c r="F97" s="156"/>
      <c r="G97" s="156"/>
      <c r="H97" s="156"/>
      <c r="I97" s="156"/>
      <c r="J97" s="83" t="s">
        <v>46</v>
      </c>
      <c r="K97" s="57">
        <v>580</v>
      </c>
      <c r="L97" s="49" t="s">
        <v>44</v>
      </c>
      <c r="M97" s="153"/>
      <c r="N97" s="153"/>
      <c r="O97" s="153"/>
      <c r="P97" s="153"/>
      <c r="Q97" s="154"/>
      <c r="R97" s="155"/>
      <c r="S97" s="155"/>
      <c r="T97" s="50">
        <f>T98+T99</f>
        <v>204000</v>
      </c>
      <c r="U97" s="50">
        <f>U98+U99</f>
        <v>19546.52</v>
      </c>
      <c r="V97" s="50">
        <f t="shared" si="33"/>
        <v>9.5816274509803936</v>
      </c>
      <c r="W97" s="50">
        <f t="shared" ref="W97:AA97" si="47">W98+W99</f>
        <v>204000</v>
      </c>
      <c r="X97" s="50">
        <f t="shared" si="47"/>
        <v>0</v>
      </c>
      <c r="Y97" s="50">
        <f t="shared" si="47"/>
        <v>-184453.48</v>
      </c>
      <c r="Z97" s="50">
        <f t="shared" si="47"/>
        <v>0</v>
      </c>
      <c r="AA97" s="50">
        <f t="shared" si="47"/>
        <v>204000</v>
      </c>
    </row>
    <row r="98" spans="1:27" ht="105.75" hidden="1" customHeight="1" x14ac:dyDescent="0.2">
      <c r="A98" s="10"/>
      <c r="B98" s="16"/>
      <c r="C98" s="15"/>
      <c r="D98" s="14"/>
      <c r="E98" s="13"/>
      <c r="F98" s="13"/>
      <c r="G98" s="11"/>
      <c r="H98" s="144" t="s">
        <v>43</v>
      </c>
      <c r="I98" s="144"/>
      <c r="J98" s="12" t="s">
        <v>43</v>
      </c>
      <c r="K98" s="52" t="s">
        <v>43</v>
      </c>
      <c r="L98" s="53" t="s">
        <v>1</v>
      </c>
      <c r="M98" s="145"/>
      <c r="N98" s="145"/>
      <c r="O98" s="145"/>
      <c r="P98" s="145"/>
      <c r="Q98" s="146"/>
      <c r="R98" s="147"/>
      <c r="S98" s="147"/>
      <c r="T98" s="54">
        <v>32000</v>
      </c>
      <c r="U98" s="55">
        <v>0</v>
      </c>
      <c r="V98" s="39">
        <f t="shared" si="33"/>
        <v>0</v>
      </c>
      <c r="W98" s="39">
        <f t="shared" ref="W98:W99" si="48">T98</f>
        <v>32000</v>
      </c>
      <c r="X98" s="39">
        <f t="shared" ref="X98:X99" si="49">W98-T98</f>
        <v>0</v>
      </c>
      <c r="Y98" s="39">
        <f t="shared" ref="Y98:Y99" si="50">U98-T98</f>
        <v>-32000</v>
      </c>
      <c r="Z98" s="39"/>
      <c r="AA98" s="39">
        <f t="shared" ref="AA98:AA99" si="51">T98+Z98</f>
        <v>32000</v>
      </c>
    </row>
    <row r="99" spans="1:27" ht="74.25" hidden="1" customHeight="1" x14ac:dyDescent="0.2">
      <c r="A99" s="10"/>
      <c r="B99" s="16"/>
      <c r="C99" s="15"/>
      <c r="D99" s="14"/>
      <c r="E99" s="11"/>
      <c r="F99" s="144" t="s">
        <v>42</v>
      </c>
      <c r="G99" s="144"/>
      <c r="H99" s="144"/>
      <c r="I99" s="144"/>
      <c r="J99" s="12" t="s">
        <v>42</v>
      </c>
      <c r="K99" s="52" t="s">
        <v>42</v>
      </c>
      <c r="L99" s="53" t="s">
        <v>41</v>
      </c>
      <c r="M99" s="145"/>
      <c r="N99" s="145"/>
      <c r="O99" s="145"/>
      <c r="P99" s="145"/>
      <c r="Q99" s="146"/>
      <c r="R99" s="147"/>
      <c r="S99" s="147"/>
      <c r="T99" s="54">
        <v>172000</v>
      </c>
      <c r="U99" s="55">
        <v>19546.52</v>
      </c>
      <c r="V99" s="39">
        <f t="shared" si="33"/>
        <v>11.364255813953489</v>
      </c>
      <c r="W99" s="39">
        <f t="shared" si="48"/>
        <v>172000</v>
      </c>
      <c r="X99" s="39">
        <f t="shared" si="49"/>
        <v>0</v>
      </c>
      <c r="Y99" s="39">
        <f t="shared" si="50"/>
        <v>-152453.48000000001</v>
      </c>
      <c r="Z99" s="39"/>
      <c r="AA99" s="39">
        <f t="shared" si="51"/>
        <v>172000</v>
      </c>
    </row>
    <row r="100" spans="1:27" s="26" customFormat="1" ht="20.25" hidden="1" customHeight="1" x14ac:dyDescent="0.2">
      <c r="A100" s="24"/>
      <c r="B100" s="152" t="s">
        <v>39</v>
      </c>
      <c r="C100" s="152"/>
      <c r="D100" s="152"/>
      <c r="E100" s="152"/>
      <c r="F100" s="152"/>
      <c r="G100" s="152"/>
      <c r="H100" s="152"/>
      <c r="I100" s="152"/>
      <c r="J100" s="25" t="s">
        <v>40</v>
      </c>
      <c r="K100" s="57">
        <v>650</v>
      </c>
      <c r="L100" s="49" t="s">
        <v>38</v>
      </c>
      <c r="M100" s="153"/>
      <c r="N100" s="153"/>
      <c r="O100" s="153"/>
      <c r="P100" s="153"/>
      <c r="Q100" s="154"/>
      <c r="R100" s="155"/>
      <c r="S100" s="155"/>
      <c r="T100" s="50">
        <f>T101+T102+T103</f>
        <v>30210100</v>
      </c>
      <c r="U100" s="50">
        <f t="shared" ref="U100:AA100" si="52">U101+U102+U103</f>
        <v>7983814.0700000003</v>
      </c>
      <c r="V100" s="51">
        <f t="shared" si="33"/>
        <v>26.427632050208377</v>
      </c>
      <c r="W100" s="51">
        <f t="shared" si="52"/>
        <v>30210100</v>
      </c>
      <c r="X100" s="51">
        <f t="shared" si="52"/>
        <v>0</v>
      </c>
      <c r="Y100" s="51">
        <f t="shared" si="52"/>
        <v>-22226285.93</v>
      </c>
      <c r="Z100" s="51">
        <f t="shared" si="52"/>
        <v>0</v>
      </c>
      <c r="AA100" s="51">
        <f t="shared" si="52"/>
        <v>30210100</v>
      </c>
    </row>
    <row r="101" spans="1:27" ht="84.75" hidden="1" customHeight="1" x14ac:dyDescent="0.2">
      <c r="A101" s="10"/>
      <c r="B101" s="16"/>
      <c r="C101" s="15"/>
      <c r="D101" s="14"/>
      <c r="E101" s="13"/>
      <c r="F101" s="11"/>
      <c r="G101" s="144" t="s">
        <v>37</v>
      </c>
      <c r="H101" s="144"/>
      <c r="I101" s="144"/>
      <c r="J101" s="12" t="s">
        <v>37</v>
      </c>
      <c r="K101" s="52" t="s">
        <v>37</v>
      </c>
      <c r="L101" s="53" t="s">
        <v>36</v>
      </c>
      <c r="M101" s="145"/>
      <c r="N101" s="145"/>
      <c r="O101" s="145"/>
      <c r="P101" s="145"/>
      <c r="Q101" s="146"/>
      <c r="R101" s="147"/>
      <c r="S101" s="147"/>
      <c r="T101" s="54">
        <v>29537100</v>
      </c>
      <c r="U101" s="55">
        <v>7980287.7300000004</v>
      </c>
      <c r="V101" s="39">
        <f t="shared" si="33"/>
        <v>27.017844439704646</v>
      </c>
      <c r="W101" s="39">
        <f t="shared" ref="W101:W103" si="53">T101</f>
        <v>29537100</v>
      </c>
      <c r="X101" s="39">
        <f t="shared" ref="X101:X103" si="54">W101-T101</f>
        <v>0</v>
      </c>
      <c r="Y101" s="39">
        <f t="shared" ref="Y101:Y103" si="55">U101-T101</f>
        <v>-21556812.27</v>
      </c>
      <c r="Z101" s="39"/>
      <c r="AA101" s="39">
        <f t="shared" ref="AA101:AA103" si="56">T101+Z101</f>
        <v>29537100</v>
      </c>
    </row>
    <row r="102" spans="1:27" ht="42.75" hidden="1" customHeight="1" x14ac:dyDescent="0.2">
      <c r="A102" s="10"/>
      <c r="B102" s="16"/>
      <c r="C102" s="15"/>
      <c r="D102" s="14"/>
      <c r="E102" s="13"/>
      <c r="F102" s="11"/>
      <c r="G102" s="144" t="s">
        <v>35</v>
      </c>
      <c r="H102" s="144"/>
      <c r="I102" s="144"/>
      <c r="J102" s="12" t="s">
        <v>35</v>
      </c>
      <c r="K102" s="52" t="s">
        <v>35</v>
      </c>
      <c r="L102" s="53" t="s">
        <v>34</v>
      </c>
      <c r="M102" s="145"/>
      <c r="N102" s="145"/>
      <c r="O102" s="145"/>
      <c r="P102" s="145"/>
      <c r="Q102" s="146"/>
      <c r="R102" s="147"/>
      <c r="S102" s="147"/>
      <c r="T102" s="54">
        <v>638000</v>
      </c>
      <c r="U102" s="55">
        <v>3526.34</v>
      </c>
      <c r="V102" s="39">
        <f t="shared" si="33"/>
        <v>0.55271786833855807</v>
      </c>
      <c r="W102" s="39">
        <f t="shared" si="53"/>
        <v>638000</v>
      </c>
      <c r="X102" s="39">
        <f t="shared" si="54"/>
        <v>0</v>
      </c>
      <c r="Y102" s="39">
        <f t="shared" si="55"/>
        <v>-634473.66</v>
      </c>
      <c r="Z102" s="39"/>
      <c r="AA102" s="39">
        <f t="shared" si="56"/>
        <v>638000</v>
      </c>
    </row>
    <row r="103" spans="1:27" ht="66.75" hidden="1" customHeight="1" x14ac:dyDescent="0.2">
      <c r="A103" s="10"/>
      <c r="B103" s="16"/>
      <c r="C103" s="15"/>
      <c r="D103" s="14"/>
      <c r="E103" s="13"/>
      <c r="F103" s="11"/>
      <c r="G103" s="144" t="s">
        <v>33</v>
      </c>
      <c r="H103" s="144"/>
      <c r="I103" s="144"/>
      <c r="J103" s="12" t="s">
        <v>33</v>
      </c>
      <c r="K103" s="52" t="s">
        <v>33</v>
      </c>
      <c r="L103" s="53" t="s">
        <v>32</v>
      </c>
      <c r="M103" s="145"/>
      <c r="N103" s="145"/>
      <c r="O103" s="145"/>
      <c r="P103" s="145"/>
      <c r="Q103" s="146"/>
      <c r="R103" s="147"/>
      <c r="S103" s="147"/>
      <c r="T103" s="54">
        <v>35000</v>
      </c>
      <c r="U103" s="55">
        <v>0</v>
      </c>
      <c r="V103" s="39">
        <f t="shared" si="33"/>
        <v>0</v>
      </c>
      <c r="W103" s="39">
        <f t="shared" si="53"/>
        <v>35000</v>
      </c>
      <c r="X103" s="39">
        <f t="shared" si="54"/>
        <v>0</v>
      </c>
      <c r="Y103" s="39">
        <f t="shared" si="55"/>
        <v>-35000</v>
      </c>
      <c r="Z103" s="39"/>
      <c r="AA103" s="39">
        <f t="shared" si="56"/>
        <v>35000</v>
      </c>
    </row>
    <row r="104" spans="1:27" s="26" customFormat="1" ht="30" customHeight="1" x14ac:dyDescent="0.2">
      <c r="A104" s="24"/>
      <c r="B104" s="152" t="s">
        <v>30</v>
      </c>
      <c r="C104" s="152"/>
      <c r="D104" s="152"/>
      <c r="E104" s="152"/>
      <c r="F104" s="152"/>
      <c r="G104" s="152"/>
      <c r="H104" s="152"/>
      <c r="I104" s="152"/>
      <c r="J104" s="25" t="s">
        <v>31</v>
      </c>
      <c r="K104" s="57">
        <v>690</v>
      </c>
      <c r="L104" s="49" t="s">
        <v>29</v>
      </c>
      <c r="M104" s="153"/>
      <c r="N104" s="153"/>
      <c r="O104" s="153"/>
      <c r="P104" s="153"/>
      <c r="Q104" s="154"/>
      <c r="R104" s="155"/>
      <c r="S104" s="155"/>
      <c r="T104" s="50">
        <f>T105+T106+T107+T108+T109+T110+T111+T112+T113+T114+T115+T116+T117+T118</f>
        <v>310900</v>
      </c>
      <c r="U104" s="50">
        <f t="shared" ref="U104:AA104" si="57">U105+U106+U107+U108+U109+U110+U111+U112+U113+U114+U115+U116+U117+U118</f>
        <v>177332.55</v>
      </c>
      <c r="V104" s="51">
        <f t="shared" si="33"/>
        <v>57.038452878739143</v>
      </c>
      <c r="W104" s="51">
        <f>W105+W106+W107+W108+W109+W110+W111+W112+W113+W114+W115+W116+W117+W118</f>
        <v>374350</v>
      </c>
      <c r="X104" s="51">
        <f t="shared" si="57"/>
        <v>63450</v>
      </c>
      <c r="Y104" s="51">
        <f t="shared" si="57"/>
        <v>-133567.45000000001</v>
      </c>
      <c r="Z104" s="51">
        <f t="shared" si="57"/>
        <v>63450</v>
      </c>
      <c r="AA104" s="120">
        <f t="shared" si="57"/>
        <v>374350</v>
      </c>
    </row>
    <row r="105" spans="1:27" ht="78.75" customHeight="1" x14ac:dyDescent="0.2">
      <c r="A105" s="10"/>
      <c r="B105" s="16"/>
      <c r="C105" s="15"/>
      <c r="D105" s="14"/>
      <c r="E105" s="13"/>
      <c r="F105" s="13"/>
      <c r="G105" s="11"/>
      <c r="H105" s="144" t="s">
        <v>28</v>
      </c>
      <c r="I105" s="144"/>
      <c r="J105" s="12" t="s">
        <v>28</v>
      </c>
      <c r="K105" s="52" t="s">
        <v>28</v>
      </c>
      <c r="L105" s="53" t="s">
        <v>27</v>
      </c>
      <c r="M105" s="145"/>
      <c r="N105" s="145"/>
      <c r="O105" s="145"/>
      <c r="P105" s="145"/>
      <c r="Q105" s="146"/>
      <c r="R105" s="147"/>
      <c r="S105" s="147"/>
      <c r="T105" s="54">
        <v>14500</v>
      </c>
      <c r="U105" s="55">
        <v>1182.55</v>
      </c>
      <c r="V105" s="39">
        <f t="shared" si="33"/>
        <v>8.1555172413793109</v>
      </c>
      <c r="W105" s="39">
        <f t="shared" ref="W105:W118" si="58">T105</f>
        <v>14500</v>
      </c>
      <c r="X105" s="39">
        <f t="shared" ref="X105:X118" si="59">W105-T105</f>
        <v>0</v>
      </c>
      <c r="Y105" s="39">
        <f t="shared" ref="Y105:Y118" si="60">U105-T105</f>
        <v>-13317.45</v>
      </c>
      <c r="Z105" s="39"/>
      <c r="AA105" s="39">
        <f t="shared" ref="AA105:AA118" si="61">T105+Z105</f>
        <v>14500</v>
      </c>
    </row>
    <row r="106" spans="1:27" ht="75" customHeight="1" x14ac:dyDescent="0.2">
      <c r="A106" s="10"/>
      <c r="B106" s="16"/>
      <c r="C106" s="15"/>
      <c r="D106" s="14"/>
      <c r="E106" s="13"/>
      <c r="F106" s="13"/>
      <c r="G106" s="11"/>
      <c r="H106" s="144" t="s">
        <v>26</v>
      </c>
      <c r="I106" s="144"/>
      <c r="J106" s="12" t="s">
        <v>26</v>
      </c>
      <c r="K106" s="52" t="s">
        <v>26</v>
      </c>
      <c r="L106" s="53" t="s">
        <v>25</v>
      </c>
      <c r="M106" s="145"/>
      <c r="N106" s="145"/>
      <c r="O106" s="145"/>
      <c r="P106" s="145"/>
      <c r="Q106" s="146"/>
      <c r="R106" s="147"/>
      <c r="S106" s="147"/>
      <c r="T106" s="54">
        <v>3500</v>
      </c>
      <c r="U106" s="55">
        <v>0</v>
      </c>
      <c r="V106" s="39">
        <f t="shared" si="33"/>
        <v>0</v>
      </c>
      <c r="W106" s="39">
        <f t="shared" si="58"/>
        <v>3500</v>
      </c>
      <c r="X106" s="39">
        <f t="shared" si="59"/>
        <v>0</v>
      </c>
      <c r="Y106" s="39">
        <f t="shared" si="60"/>
        <v>-3500</v>
      </c>
      <c r="Z106" s="39"/>
      <c r="AA106" s="39">
        <f t="shared" si="61"/>
        <v>3500</v>
      </c>
    </row>
    <row r="107" spans="1:27" ht="74.25" customHeight="1" x14ac:dyDescent="0.2">
      <c r="A107" s="10"/>
      <c r="B107" s="16"/>
      <c r="C107" s="15"/>
      <c r="D107" s="14"/>
      <c r="E107" s="13"/>
      <c r="F107" s="13"/>
      <c r="G107" s="11"/>
      <c r="H107" s="144" t="s">
        <v>24</v>
      </c>
      <c r="I107" s="144"/>
      <c r="J107" s="12" t="s">
        <v>24</v>
      </c>
      <c r="K107" s="52" t="s">
        <v>24</v>
      </c>
      <c r="L107" s="53" t="s">
        <v>23</v>
      </c>
      <c r="M107" s="145"/>
      <c r="N107" s="145"/>
      <c r="O107" s="145"/>
      <c r="P107" s="145"/>
      <c r="Q107" s="146"/>
      <c r="R107" s="147"/>
      <c r="S107" s="147"/>
      <c r="T107" s="54">
        <v>3500</v>
      </c>
      <c r="U107" s="55">
        <v>3000</v>
      </c>
      <c r="V107" s="39">
        <f t="shared" si="33"/>
        <v>85.714285714285708</v>
      </c>
      <c r="W107" s="39">
        <f t="shared" si="58"/>
        <v>3500</v>
      </c>
      <c r="X107" s="39">
        <f t="shared" si="59"/>
        <v>0</v>
      </c>
      <c r="Y107" s="39">
        <f t="shared" si="60"/>
        <v>-500</v>
      </c>
      <c r="Z107" s="39"/>
      <c r="AA107" s="39">
        <f t="shared" si="61"/>
        <v>3500</v>
      </c>
    </row>
    <row r="108" spans="1:27" ht="71.25" customHeight="1" x14ac:dyDescent="0.2">
      <c r="A108" s="10"/>
      <c r="B108" s="16"/>
      <c r="C108" s="15"/>
      <c r="D108" s="14"/>
      <c r="E108" s="13"/>
      <c r="F108" s="13"/>
      <c r="G108" s="11"/>
      <c r="H108" s="144" t="s">
        <v>22</v>
      </c>
      <c r="I108" s="144"/>
      <c r="J108" s="12" t="s">
        <v>22</v>
      </c>
      <c r="K108" s="52" t="s">
        <v>22</v>
      </c>
      <c r="L108" s="53" t="s">
        <v>21</v>
      </c>
      <c r="M108" s="145"/>
      <c r="N108" s="145"/>
      <c r="O108" s="145"/>
      <c r="P108" s="145"/>
      <c r="Q108" s="146"/>
      <c r="R108" s="147"/>
      <c r="S108" s="147"/>
      <c r="T108" s="54">
        <v>0</v>
      </c>
      <c r="U108" s="55">
        <v>300</v>
      </c>
      <c r="V108" s="39" t="e">
        <f t="shared" si="33"/>
        <v>#DIV/0!</v>
      </c>
      <c r="W108" s="39">
        <f>U108</f>
        <v>300</v>
      </c>
      <c r="X108" s="39">
        <f t="shared" si="59"/>
        <v>300</v>
      </c>
      <c r="Y108" s="39">
        <f t="shared" si="60"/>
        <v>300</v>
      </c>
      <c r="Z108" s="39">
        <v>300</v>
      </c>
      <c r="AA108" s="39">
        <f t="shared" si="61"/>
        <v>300</v>
      </c>
    </row>
    <row r="109" spans="1:27" ht="65.25" customHeight="1" x14ac:dyDescent="0.2">
      <c r="A109" s="10"/>
      <c r="B109" s="16"/>
      <c r="C109" s="15"/>
      <c r="D109" s="14"/>
      <c r="E109" s="13"/>
      <c r="F109" s="13"/>
      <c r="G109" s="11"/>
      <c r="H109" s="144" t="s">
        <v>20</v>
      </c>
      <c r="I109" s="144"/>
      <c r="J109" s="12" t="s">
        <v>20</v>
      </c>
      <c r="K109" s="52" t="s">
        <v>20</v>
      </c>
      <c r="L109" s="53" t="s">
        <v>19</v>
      </c>
      <c r="M109" s="145"/>
      <c r="N109" s="145"/>
      <c r="O109" s="145"/>
      <c r="P109" s="145"/>
      <c r="Q109" s="146"/>
      <c r="R109" s="147"/>
      <c r="S109" s="147"/>
      <c r="T109" s="54">
        <v>1500</v>
      </c>
      <c r="U109" s="55">
        <v>0</v>
      </c>
      <c r="V109" s="39">
        <f t="shared" si="33"/>
        <v>0</v>
      </c>
      <c r="W109" s="39">
        <f t="shared" si="58"/>
        <v>1500</v>
      </c>
      <c r="X109" s="39">
        <f t="shared" si="59"/>
        <v>0</v>
      </c>
      <c r="Y109" s="39">
        <f t="shared" si="60"/>
        <v>-1500</v>
      </c>
      <c r="Z109" s="39"/>
      <c r="AA109" s="39">
        <f t="shared" si="61"/>
        <v>1500</v>
      </c>
    </row>
    <row r="110" spans="1:27" ht="54.75" customHeight="1" x14ac:dyDescent="0.2">
      <c r="A110" s="10"/>
      <c r="B110" s="16"/>
      <c r="C110" s="15"/>
      <c r="D110" s="14"/>
      <c r="E110" s="13"/>
      <c r="F110" s="13"/>
      <c r="G110" s="11"/>
      <c r="H110" s="144" t="s">
        <v>18</v>
      </c>
      <c r="I110" s="144"/>
      <c r="J110" s="12" t="s">
        <v>18</v>
      </c>
      <c r="K110" s="52" t="s">
        <v>18</v>
      </c>
      <c r="L110" s="53" t="s">
        <v>17</v>
      </c>
      <c r="M110" s="145"/>
      <c r="N110" s="145"/>
      <c r="O110" s="145"/>
      <c r="P110" s="145"/>
      <c r="Q110" s="146"/>
      <c r="R110" s="147"/>
      <c r="S110" s="147"/>
      <c r="T110" s="54">
        <v>100</v>
      </c>
      <c r="U110" s="55">
        <v>0</v>
      </c>
      <c r="V110" s="39">
        <f t="shared" si="33"/>
        <v>0</v>
      </c>
      <c r="W110" s="39">
        <f t="shared" si="58"/>
        <v>100</v>
      </c>
      <c r="X110" s="39">
        <f t="shared" si="59"/>
        <v>0</v>
      </c>
      <c r="Y110" s="39">
        <f t="shared" si="60"/>
        <v>-100</v>
      </c>
      <c r="Z110" s="39"/>
      <c r="AA110" s="39">
        <f t="shared" si="61"/>
        <v>100</v>
      </c>
    </row>
    <row r="111" spans="1:27" ht="100.5" customHeight="1" x14ac:dyDescent="0.2">
      <c r="A111" s="10"/>
      <c r="B111" s="16"/>
      <c r="C111" s="15"/>
      <c r="D111" s="14"/>
      <c r="E111" s="13"/>
      <c r="F111" s="13"/>
      <c r="G111" s="11"/>
      <c r="H111" s="144" t="s">
        <v>16</v>
      </c>
      <c r="I111" s="144"/>
      <c r="J111" s="12" t="s">
        <v>16</v>
      </c>
      <c r="K111" s="52" t="s">
        <v>16</v>
      </c>
      <c r="L111" s="53" t="s">
        <v>15</v>
      </c>
      <c r="M111" s="145"/>
      <c r="N111" s="145"/>
      <c r="O111" s="145"/>
      <c r="P111" s="145"/>
      <c r="Q111" s="146"/>
      <c r="R111" s="147"/>
      <c r="S111" s="147"/>
      <c r="T111" s="54">
        <v>30000</v>
      </c>
      <c r="U111" s="55">
        <v>2500</v>
      </c>
      <c r="V111" s="39">
        <f t="shared" si="33"/>
        <v>8.3333333333333321</v>
      </c>
      <c r="W111" s="39">
        <f t="shared" si="58"/>
        <v>30000</v>
      </c>
      <c r="X111" s="39">
        <f t="shared" si="59"/>
        <v>0</v>
      </c>
      <c r="Y111" s="39">
        <f t="shared" si="60"/>
        <v>-27500</v>
      </c>
      <c r="Z111" s="39"/>
      <c r="AA111" s="39">
        <f t="shared" si="61"/>
        <v>30000</v>
      </c>
    </row>
    <row r="112" spans="1:27" ht="80.25" customHeight="1" x14ac:dyDescent="0.2">
      <c r="A112" s="10"/>
      <c r="B112" s="16"/>
      <c r="C112" s="15"/>
      <c r="D112" s="14"/>
      <c r="E112" s="13"/>
      <c r="F112" s="13"/>
      <c r="G112" s="11"/>
      <c r="H112" s="144" t="s">
        <v>14</v>
      </c>
      <c r="I112" s="144"/>
      <c r="J112" s="12" t="s">
        <v>14</v>
      </c>
      <c r="K112" s="52" t="s">
        <v>14</v>
      </c>
      <c r="L112" s="53" t="s">
        <v>13</v>
      </c>
      <c r="M112" s="145"/>
      <c r="N112" s="145"/>
      <c r="O112" s="145"/>
      <c r="P112" s="145"/>
      <c r="Q112" s="146"/>
      <c r="R112" s="147"/>
      <c r="S112" s="147"/>
      <c r="T112" s="54">
        <v>0</v>
      </c>
      <c r="U112" s="55">
        <v>60000</v>
      </c>
      <c r="V112" s="39" t="e">
        <f t="shared" si="33"/>
        <v>#DIV/0!</v>
      </c>
      <c r="W112" s="39">
        <f>U112</f>
        <v>60000</v>
      </c>
      <c r="X112" s="39">
        <f t="shared" si="59"/>
        <v>60000</v>
      </c>
      <c r="Y112" s="39">
        <f t="shared" si="60"/>
        <v>60000</v>
      </c>
      <c r="Z112" s="39">
        <v>60000</v>
      </c>
      <c r="AA112" s="39">
        <f t="shared" si="61"/>
        <v>60000</v>
      </c>
    </row>
    <row r="113" spans="1:29" ht="107.25" customHeight="1" x14ac:dyDescent="0.2">
      <c r="A113" s="10"/>
      <c r="B113" s="16"/>
      <c r="C113" s="15"/>
      <c r="D113" s="14"/>
      <c r="E113" s="13"/>
      <c r="F113" s="13"/>
      <c r="G113" s="11"/>
      <c r="H113" s="144" t="s">
        <v>12</v>
      </c>
      <c r="I113" s="144"/>
      <c r="J113" s="12" t="s">
        <v>12</v>
      </c>
      <c r="K113" s="52" t="s">
        <v>12</v>
      </c>
      <c r="L113" s="53" t="s">
        <v>11</v>
      </c>
      <c r="M113" s="145"/>
      <c r="N113" s="145"/>
      <c r="O113" s="145"/>
      <c r="P113" s="145"/>
      <c r="Q113" s="146"/>
      <c r="R113" s="147"/>
      <c r="S113" s="147"/>
      <c r="T113" s="54">
        <v>1200</v>
      </c>
      <c r="U113" s="55">
        <v>1350</v>
      </c>
      <c r="V113" s="39">
        <f t="shared" si="33"/>
        <v>112.5</v>
      </c>
      <c r="W113" s="39">
        <f>U113</f>
        <v>1350</v>
      </c>
      <c r="X113" s="39">
        <f t="shared" si="59"/>
        <v>150</v>
      </c>
      <c r="Y113" s="39">
        <f t="shared" si="60"/>
        <v>150</v>
      </c>
      <c r="Z113" s="39">
        <v>150</v>
      </c>
      <c r="AA113" s="39">
        <f t="shared" si="61"/>
        <v>1350</v>
      </c>
    </row>
    <row r="114" spans="1:29" ht="82.5" customHeight="1" x14ac:dyDescent="0.2">
      <c r="A114" s="10"/>
      <c r="B114" s="16"/>
      <c r="C114" s="15"/>
      <c r="D114" s="14"/>
      <c r="E114" s="13"/>
      <c r="F114" s="13"/>
      <c r="G114" s="11"/>
      <c r="H114" s="144" t="s">
        <v>10</v>
      </c>
      <c r="I114" s="144"/>
      <c r="J114" s="12" t="s">
        <v>10</v>
      </c>
      <c r="K114" s="52" t="s">
        <v>10</v>
      </c>
      <c r="L114" s="53" t="s">
        <v>9</v>
      </c>
      <c r="M114" s="145"/>
      <c r="N114" s="145"/>
      <c r="O114" s="145"/>
      <c r="P114" s="145"/>
      <c r="Q114" s="146"/>
      <c r="R114" s="147"/>
      <c r="S114" s="147"/>
      <c r="T114" s="54">
        <v>10000</v>
      </c>
      <c r="U114" s="55">
        <v>800</v>
      </c>
      <c r="V114" s="39">
        <f t="shared" si="33"/>
        <v>8</v>
      </c>
      <c r="W114" s="39">
        <f t="shared" si="58"/>
        <v>10000</v>
      </c>
      <c r="X114" s="39">
        <f t="shared" si="59"/>
        <v>0</v>
      </c>
      <c r="Y114" s="39">
        <f t="shared" si="60"/>
        <v>-9200</v>
      </c>
      <c r="Z114" s="39"/>
      <c r="AA114" s="39">
        <f t="shared" si="61"/>
        <v>10000</v>
      </c>
    </row>
    <row r="115" spans="1:29" ht="78" customHeight="1" x14ac:dyDescent="0.2">
      <c r="A115" s="10"/>
      <c r="B115" s="16"/>
      <c r="C115" s="15"/>
      <c r="D115" s="14"/>
      <c r="E115" s="13"/>
      <c r="F115" s="13"/>
      <c r="G115" s="11"/>
      <c r="H115" s="144" t="s">
        <v>8</v>
      </c>
      <c r="I115" s="144"/>
      <c r="J115" s="12" t="s">
        <v>8</v>
      </c>
      <c r="K115" s="52" t="s">
        <v>8</v>
      </c>
      <c r="L115" s="53" t="s">
        <v>7</v>
      </c>
      <c r="M115" s="145"/>
      <c r="N115" s="145"/>
      <c r="O115" s="145"/>
      <c r="P115" s="145"/>
      <c r="Q115" s="146"/>
      <c r="R115" s="147"/>
      <c r="S115" s="147"/>
      <c r="T115" s="54">
        <v>6000</v>
      </c>
      <c r="U115" s="55">
        <v>5000</v>
      </c>
      <c r="V115" s="39">
        <f t="shared" si="33"/>
        <v>83.333333333333343</v>
      </c>
      <c r="W115" s="39">
        <f t="shared" si="58"/>
        <v>6000</v>
      </c>
      <c r="X115" s="39">
        <f t="shared" si="59"/>
        <v>0</v>
      </c>
      <c r="Y115" s="39">
        <f t="shared" si="60"/>
        <v>-1000</v>
      </c>
      <c r="Z115" s="39"/>
      <c r="AA115" s="39">
        <f t="shared" si="61"/>
        <v>6000</v>
      </c>
    </row>
    <row r="116" spans="1:29" ht="106.5" customHeight="1" x14ac:dyDescent="0.2">
      <c r="A116" s="10"/>
      <c r="B116" s="16"/>
      <c r="C116" s="15"/>
      <c r="D116" s="14"/>
      <c r="E116" s="13"/>
      <c r="F116" s="13"/>
      <c r="G116" s="11"/>
      <c r="H116" s="144" t="s">
        <v>6</v>
      </c>
      <c r="I116" s="144"/>
      <c r="J116" s="12" t="s">
        <v>6</v>
      </c>
      <c r="K116" s="52" t="s">
        <v>6</v>
      </c>
      <c r="L116" s="53" t="s">
        <v>5</v>
      </c>
      <c r="M116" s="145"/>
      <c r="N116" s="145"/>
      <c r="O116" s="145"/>
      <c r="P116" s="145"/>
      <c r="Q116" s="146"/>
      <c r="R116" s="147"/>
      <c r="S116" s="147"/>
      <c r="T116" s="54">
        <v>0</v>
      </c>
      <c r="U116" s="55">
        <v>3000</v>
      </c>
      <c r="V116" s="39" t="e">
        <f t="shared" si="33"/>
        <v>#DIV/0!</v>
      </c>
      <c r="W116" s="39">
        <f>U116</f>
        <v>3000</v>
      </c>
      <c r="X116" s="39">
        <f t="shared" si="59"/>
        <v>3000</v>
      </c>
      <c r="Y116" s="39">
        <f t="shared" si="60"/>
        <v>3000</v>
      </c>
      <c r="Z116" s="39">
        <v>3000</v>
      </c>
      <c r="AA116" s="39">
        <f t="shared" si="61"/>
        <v>3000</v>
      </c>
    </row>
    <row r="117" spans="1:29" ht="69.75" customHeight="1" x14ac:dyDescent="0.2">
      <c r="A117" s="10"/>
      <c r="B117" s="16"/>
      <c r="C117" s="15"/>
      <c r="D117" s="14"/>
      <c r="E117" s="13"/>
      <c r="F117" s="13"/>
      <c r="G117" s="11"/>
      <c r="H117" s="144" t="s">
        <v>4</v>
      </c>
      <c r="I117" s="144"/>
      <c r="J117" s="12" t="s">
        <v>4</v>
      </c>
      <c r="K117" s="52" t="s">
        <v>4</v>
      </c>
      <c r="L117" s="53" t="s">
        <v>3</v>
      </c>
      <c r="M117" s="145"/>
      <c r="N117" s="145"/>
      <c r="O117" s="145"/>
      <c r="P117" s="145"/>
      <c r="Q117" s="146"/>
      <c r="R117" s="147"/>
      <c r="S117" s="147"/>
      <c r="T117" s="54">
        <v>600</v>
      </c>
      <c r="U117" s="55">
        <v>500</v>
      </c>
      <c r="V117" s="39">
        <f t="shared" si="33"/>
        <v>83.333333333333343</v>
      </c>
      <c r="W117" s="39">
        <f t="shared" si="58"/>
        <v>600</v>
      </c>
      <c r="X117" s="39">
        <f t="shared" si="59"/>
        <v>0</v>
      </c>
      <c r="Y117" s="39">
        <f t="shared" si="60"/>
        <v>-100</v>
      </c>
      <c r="Z117" s="39"/>
      <c r="AA117" s="39">
        <f t="shared" si="61"/>
        <v>600</v>
      </c>
    </row>
    <row r="118" spans="1:29" ht="72.75" customHeight="1" thickBot="1" x14ac:dyDescent="0.25">
      <c r="A118" s="10"/>
      <c r="B118" s="9"/>
      <c r="C118" s="8"/>
      <c r="D118" s="7"/>
      <c r="E118" s="6"/>
      <c r="F118" s="6"/>
      <c r="G118" s="4"/>
      <c r="H118" s="148" t="s">
        <v>2</v>
      </c>
      <c r="I118" s="148"/>
      <c r="J118" s="5" t="s">
        <v>2</v>
      </c>
      <c r="K118" s="58" t="s">
        <v>2</v>
      </c>
      <c r="L118" s="59" t="s">
        <v>1</v>
      </c>
      <c r="M118" s="149"/>
      <c r="N118" s="149"/>
      <c r="O118" s="149"/>
      <c r="P118" s="149"/>
      <c r="Q118" s="150"/>
      <c r="R118" s="151"/>
      <c r="S118" s="151"/>
      <c r="T118" s="60">
        <v>240000</v>
      </c>
      <c r="U118" s="61">
        <v>99700</v>
      </c>
      <c r="V118" s="39">
        <f t="shared" si="33"/>
        <v>41.541666666666664</v>
      </c>
      <c r="W118" s="39">
        <f t="shared" si="58"/>
        <v>240000</v>
      </c>
      <c r="X118" s="39">
        <f t="shared" si="59"/>
        <v>0</v>
      </c>
      <c r="Y118" s="39">
        <f t="shared" si="60"/>
        <v>-140300</v>
      </c>
      <c r="Z118" s="39"/>
      <c r="AA118" s="39">
        <f t="shared" si="61"/>
        <v>240000</v>
      </c>
    </row>
    <row r="119" spans="1:29" s="135" customFormat="1" ht="23.25" customHeight="1" thickBot="1" x14ac:dyDescent="0.3">
      <c r="A119" s="124"/>
      <c r="B119" s="125"/>
      <c r="C119" s="126"/>
      <c r="D119" s="127"/>
      <c r="E119" s="128"/>
      <c r="F119" s="128"/>
      <c r="G119" s="128"/>
      <c r="H119" s="128"/>
      <c r="I119" s="128"/>
      <c r="J119" s="129"/>
      <c r="K119" s="137" t="s">
        <v>319</v>
      </c>
      <c r="L119" s="138"/>
      <c r="M119" s="130"/>
      <c r="N119" s="131"/>
      <c r="O119" s="132"/>
      <c r="P119" s="131"/>
      <c r="Q119" s="130"/>
      <c r="R119" s="133"/>
      <c r="S119" s="133"/>
      <c r="T119" s="134">
        <f>T120-T21-T33</f>
        <v>2330918100</v>
      </c>
      <c r="U119" s="134">
        <f t="shared" ref="U119:AA119" si="62">U120-U21-U33</f>
        <v>909580220.42999995</v>
      </c>
      <c r="V119" s="134" t="e">
        <f t="shared" si="62"/>
        <v>#DIV/0!</v>
      </c>
      <c r="W119" s="134">
        <f t="shared" si="62"/>
        <v>2556467882.0600004</v>
      </c>
      <c r="X119" s="134">
        <f t="shared" si="62"/>
        <v>225549782.06</v>
      </c>
      <c r="Y119" s="134">
        <f t="shared" si="62"/>
        <v>-1421337879.5700004</v>
      </c>
      <c r="Z119" s="134">
        <f t="shared" si="62"/>
        <v>188615940</v>
      </c>
      <c r="AA119" s="134">
        <f t="shared" si="62"/>
        <v>2519534040</v>
      </c>
    </row>
    <row r="120" spans="1:29" s="92" customFormat="1" ht="24" customHeight="1" thickBot="1" x14ac:dyDescent="0.25">
      <c r="A120" s="85"/>
      <c r="B120" s="86"/>
      <c r="C120" s="86"/>
      <c r="D120" s="86"/>
      <c r="E120" s="86"/>
      <c r="F120" s="86"/>
      <c r="G120" s="86"/>
      <c r="H120" s="86"/>
      <c r="I120" s="86"/>
      <c r="J120" s="86"/>
      <c r="K120" s="87" t="s">
        <v>318</v>
      </c>
      <c r="L120" s="87"/>
      <c r="M120" s="88"/>
      <c r="N120" s="89"/>
      <c r="O120" s="90">
        <v>0</v>
      </c>
      <c r="P120" s="89">
        <v>0</v>
      </c>
      <c r="Q120" s="88">
        <v>0</v>
      </c>
      <c r="R120" s="89">
        <v>0</v>
      </c>
      <c r="S120" s="89">
        <v>0</v>
      </c>
      <c r="T120" s="88">
        <f>T7+T9+T22+T29+T34+T44+T49+T53+T73+T75+T77+T79+T81+T85+T97+T100+T104</f>
        <v>2330918100</v>
      </c>
      <c r="U120" s="88">
        <f>U7+U9+U22+U29+U34+U44+U49+U53+U73+U75+U77+U79+U81+U85+U97+U100+U104</f>
        <v>909580220.42999995</v>
      </c>
      <c r="V120" s="91">
        <f t="shared" si="33"/>
        <v>39.022401534828703</v>
      </c>
      <c r="W120" s="91">
        <f>W7+W9+W22+W29+W34+W44+W49+W53+W73+W75+W77+W79+W81+W85+W97+W100+W104</f>
        <v>2556467882.0600004</v>
      </c>
      <c r="X120" s="91">
        <f t="shared" ref="X120:AA120" si="63">X7+X9+X22+X29+X34+X44+X49+X53+X73+X75+X77+X79+X81+X85+X97+X100+X104</f>
        <v>225549782.06</v>
      </c>
      <c r="Y120" s="91">
        <f t="shared" si="63"/>
        <v>-1421337879.5700004</v>
      </c>
      <c r="Z120" s="91">
        <f t="shared" si="63"/>
        <v>186000000</v>
      </c>
      <c r="AA120" s="91">
        <f t="shared" si="63"/>
        <v>2516918100</v>
      </c>
    </row>
    <row r="121" spans="1:29" ht="11.25" customHeight="1" x14ac:dyDescent="0.2">
      <c r="A121" s="2"/>
      <c r="B121" s="1"/>
      <c r="C121" s="1"/>
      <c r="D121" s="1"/>
      <c r="E121" s="1"/>
      <c r="F121" s="1"/>
      <c r="G121" s="1"/>
      <c r="H121" s="1"/>
      <c r="I121" s="1"/>
      <c r="J121" s="1"/>
      <c r="K121" s="47"/>
      <c r="L121" s="47"/>
      <c r="M121" s="47"/>
      <c r="N121" s="47"/>
      <c r="O121" s="47"/>
      <c r="P121" s="47"/>
      <c r="Q121" s="47"/>
      <c r="R121" s="47"/>
      <c r="S121" s="47"/>
      <c r="T121" s="47"/>
      <c r="U121" s="33"/>
    </row>
    <row r="122" spans="1:29" hidden="1" x14ac:dyDescent="0.2">
      <c r="L122" s="62" t="s">
        <v>257</v>
      </c>
      <c r="T122" s="38"/>
      <c r="U122" s="38"/>
      <c r="V122" s="38"/>
      <c r="W122" s="39"/>
      <c r="X122" s="39"/>
      <c r="Y122" s="39"/>
      <c r="Z122" s="39"/>
      <c r="AA122" s="39"/>
    </row>
    <row r="123" spans="1:29" hidden="1" x14ac:dyDescent="0.2">
      <c r="K123" s="38" t="s">
        <v>205</v>
      </c>
      <c r="L123" s="63" t="s">
        <v>258</v>
      </c>
      <c r="T123" s="43">
        <f>T21</f>
        <v>0</v>
      </c>
      <c r="U123" s="93">
        <v>2050000</v>
      </c>
      <c r="V123" s="43" t="e">
        <f t="shared" ref="V123" si="64">V21</f>
        <v>#DIV/0!</v>
      </c>
      <c r="W123" s="93">
        <v>2050000</v>
      </c>
      <c r="X123" s="93">
        <v>2050000</v>
      </c>
      <c r="Y123" s="93">
        <v>2050000</v>
      </c>
      <c r="Z123" s="43">
        <v>2050000</v>
      </c>
      <c r="AA123" s="43">
        <f t="shared" ref="AA123:AA125" si="65">T123+Z123</f>
        <v>2050000</v>
      </c>
      <c r="AC123" s="123">
        <f>Z120-Z123</f>
        <v>183950000</v>
      </c>
    </row>
    <row r="124" spans="1:29" ht="51" hidden="1" customHeight="1" x14ac:dyDescent="0.2">
      <c r="K124" s="38" t="s">
        <v>184</v>
      </c>
      <c r="L124" s="64" t="s">
        <v>183</v>
      </c>
      <c r="T124" s="43">
        <f>T32</f>
        <v>0</v>
      </c>
      <c r="U124" s="93">
        <v>2246000</v>
      </c>
      <c r="V124" s="43" t="e">
        <f t="shared" ref="V124:Z124" si="66">V32</f>
        <v>#DIV/0!</v>
      </c>
      <c r="W124" s="93">
        <v>2246000</v>
      </c>
      <c r="X124" s="93">
        <v>2246000</v>
      </c>
      <c r="Y124" s="93">
        <v>2246000</v>
      </c>
      <c r="Z124" s="43">
        <f t="shared" si="66"/>
        <v>0</v>
      </c>
      <c r="AA124" s="43">
        <f t="shared" si="65"/>
        <v>0</v>
      </c>
    </row>
    <row r="125" spans="1:29" ht="25.5" hidden="1" x14ac:dyDescent="0.2">
      <c r="K125" s="38" t="s">
        <v>182</v>
      </c>
      <c r="L125" s="63" t="s">
        <v>259</v>
      </c>
      <c r="T125" s="43">
        <f>T33</f>
        <v>0</v>
      </c>
      <c r="U125" s="93">
        <v>-4665940</v>
      </c>
      <c r="V125" s="43" t="e">
        <f t="shared" ref="V125" si="67">V33</f>
        <v>#DIV/0!</v>
      </c>
      <c r="W125" s="93">
        <v>-4665940</v>
      </c>
      <c r="X125" s="93">
        <v>-4665940</v>
      </c>
      <c r="Y125" s="93">
        <v>-4665940</v>
      </c>
      <c r="Z125" s="43">
        <v>-4665940</v>
      </c>
      <c r="AA125" s="43">
        <f t="shared" si="65"/>
        <v>-4665940</v>
      </c>
    </row>
    <row r="126" spans="1:29" s="103" customFormat="1" ht="34.5" hidden="1" customHeight="1" x14ac:dyDescent="0.25">
      <c r="K126" s="104"/>
      <c r="L126" s="105" t="s">
        <v>318</v>
      </c>
      <c r="M126" s="104"/>
      <c r="N126" s="104"/>
      <c r="O126" s="104"/>
      <c r="P126" s="104"/>
      <c r="Q126" s="104"/>
      <c r="R126" s="104"/>
      <c r="S126" s="104"/>
      <c r="T126" s="106">
        <v>-369940</v>
      </c>
      <c r="U126" s="106">
        <f>U123+U124+U125</f>
        <v>-369940</v>
      </c>
      <c r="V126" s="106" t="e">
        <f t="shared" ref="V126" si="68">V120-V123-V124-V125</f>
        <v>#DIV/0!</v>
      </c>
      <c r="W126" s="106">
        <f>W123+W124+W125</f>
        <v>-369940</v>
      </c>
      <c r="X126" s="106">
        <f t="shared" ref="X126:AA126" si="69">X123+X124+X125</f>
        <v>-369940</v>
      </c>
      <c r="Y126" s="106">
        <f t="shared" si="69"/>
        <v>-369940</v>
      </c>
      <c r="Z126" s="106">
        <f>Z120+Z123+Z124+Z125</f>
        <v>183384060</v>
      </c>
      <c r="AA126" s="106">
        <f t="shared" si="69"/>
        <v>-2615940</v>
      </c>
    </row>
    <row r="127" spans="1:29" hidden="1" x14ac:dyDescent="0.2">
      <c r="W127" s="35">
        <f>W126-W130</f>
        <v>-2556837822.0600004</v>
      </c>
    </row>
    <row r="128" spans="1:29" hidden="1" x14ac:dyDescent="0.2"/>
    <row r="129" spans="11:27" hidden="1" x14ac:dyDescent="0.2">
      <c r="T129" s="35">
        <f>T130-T120</f>
        <v>0</v>
      </c>
      <c r="U129" s="94">
        <f>U130-U120</f>
        <v>0</v>
      </c>
      <c r="V129" s="35"/>
      <c r="W129" s="94">
        <f>W130-W120</f>
        <v>0</v>
      </c>
      <c r="X129" s="94">
        <f t="shared" ref="X129:AA129" si="70">X130-X120</f>
        <v>0</v>
      </c>
      <c r="Y129" s="94">
        <f t="shared" si="70"/>
        <v>0</v>
      </c>
      <c r="Z129" s="35">
        <f t="shared" si="70"/>
        <v>2615940</v>
      </c>
      <c r="AA129" s="35">
        <f t="shared" si="70"/>
        <v>2615940.0000004768</v>
      </c>
    </row>
    <row r="130" spans="11:27" s="102" customFormat="1" ht="21.75" hidden="1" customHeight="1" x14ac:dyDescent="0.2">
      <c r="K130" s="98" t="s">
        <v>260</v>
      </c>
      <c r="L130" s="99" t="s">
        <v>261</v>
      </c>
      <c r="M130" s="100"/>
      <c r="N130" s="100"/>
      <c r="O130" s="100"/>
      <c r="P130" s="100"/>
      <c r="Q130" s="100"/>
      <c r="R130" s="100"/>
      <c r="S130" s="100"/>
      <c r="T130" s="101">
        <f>T132+T146</f>
        <v>2330918100</v>
      </c>
      <c r="U130" s="101">
        <f t="shared" ref="U130:AA130" si="71">U132+U146</f>
        <v>909580220.42999983</v>
      </c>
      <c r="V130" s="101">
        <f t="shared" si="71"/>
        <v>86.670115869864716</v>
      </c>
      <c r="W130" s="101">
        <f>W132+W146</f>
        <v>2556467882.0600004</v>
      </c>
      <c r="X130" s="101">
        <f t="shared" si="71"/>
        <v>225549782.06</v>
      </c>
      <c r="Y130" s="101">
        <f t="shared" si="71"/>
        <v>-1421337879.5700002</v>
      </c>
      <c r="Z130" s="101">
        <f t="shared" si="71"/>
        <v>188615940</v>
      </c>
      <c r="AA130" s="101">
        <f t="shared" si="71"/>
        <v>2519534040.0000005</v>
      </c>
    </row>
    <row r="131" spans="11:27" hidden="1" x14ac:dyDescent="0.2">
      <c r="K131" s="28"/>
      <c r="L131" s="29" t="s">
        <v>262</v>
      </c>
      <c r="T131" s="38"/>
      <c r="U131" s="38"/>
      <c r="V131" s="38"/>
      <c r="W131" s="39"/>
      <c r="X131" s="39"/>
      <c r="Y131" s="39"/>
      <c r="Z131" s="39"/>
      <c r="AA131" s="39"/>
    </row>
    <row r="132" spans="11:27" hidden="1" x14ac:dyDescent="0.2">
      <c r="K132" s="65" t="s">
        <v>263</v>
      </c>
      <c r="L132" s="66" t="s">
        <v>264</v>
      </c>
      <c r="M132" s="41"/>
      <c r="N132" s="41"/>
      <c r="O132" s="41"/>
      <c r="P132" s="41"/>
      <c r="Q132" s="41"/>
      <c r="R132" s="41"/>
      <c r="S132" s="41"/>
      <c r="T132" s="42">
        <f>T134+T135+T136+T137+T138+T139+T140+T141+T142+T143</f>
        <v>1416791200</v>
      </c>
      <c r="U132" s="42">
        <f t="shared" ref="U132:AA132" si="72">U134+U135+U136+U137+U138+U139+U140+U141+U142+U143</f>
        <v>330632642.5999999</v>
      </c>
      <c r="V132" s="42">
        <f t="shared" ref="V132:V161" si="73">U132/T132*100</f>
        <v>23.336723336508577</v>
      </c>
      <c r="W132" s="42">
        <f>W134+W135+W136+W137+W138+W139+W140+W141+W142+W143</f>
        <v>1422922055.2600002</v>
      </c>
      <c r="X132" s="42">
        <f t="shared" si="72"/>
        <v>6130855.2599999998</v>
      </c>
      <c r="Y132" s="42">
        <f t="shared" si="72"/>
        <v>-1086158557.4000001</v>
      </c>
      <c r="Z132" s="42">
        <f t="shared" si="72"/>
        <v>4419533.24</v>
      </c>
      <c r="AA132" s="42">
        <f t="shared" si="72"/>
        <v>1421210733.2400002</v>
      </c>
    </row>
    <row r="133" spans="11:27" hidden="1" x14ac:dyDescent="0.2">
      <c r="K133" s="30"/>
      <c r="L133" s="29" t="s">
        <v>262</v>
      </c>
      <c r="T133" s="38"/>
      <c r="U133" s="38"/>
      <c r="V133" s="38" t="e">
        <f t="shared" si="73"/>
        <v>#DIV/0!</v>
      </c>
      <c r="W133" s="39"/>
      <c r="X133" s="39"/>
      <c r="Y133" s="39"/>
      <c r="Z133" s="39"/>
      <c r="AA133" s="39"/>
    </row>
    <row r="134" spans="11:27" hidden="1" x14ac:dyDescent="0.2">
      <c r="K134" s="30" t="s">
        <v>265</v>
      </c>
      <c r="L134" s="29" t="s">
        <v>266</v>
      </c>
      <c r="T134" s="43">
        <f>T54+T55+T56+T57+T58</f>
        <v>1284569000</v>
      </c>
      <c r="U134" s="43">
        <f>U54+U55+U56+U57+U58</f>
        <v>292884382.48000002</v>
      </c>
      <c r="V134" s="43">
        <f t="shared" si="73"/>
        <v>22.80020633224062</v>
      </c>
      <c r="W134" s="43">
        <f>W54+W55+W56+W57+W58</f>
        <v>1286280322.02</v>
      </c>
      <c r="X134" s="43">
        <f>X54+X55+X56+X57+X58</f>
        <v>1711322.02</v>
      </c>
      <c r="Y134" s="43">
        <f>Y54+Y55+Y56+Y57+Y58</f>
        <v>-991684617.5200001</v>
      </c>
      <c r="Z134" s="43">
        <f>Z54+Z55+Z56+Z57+Z58</f>
        <v>0</v>
      </c>
      <c r="AA134" s="43">
        <f>AA54+AA55+AA56+AA57+AA58</f>
        <v>1284569000</v>
      </c>
    </row>
    <row r="135" spans="11:27" hidden="1" x14ac:dyDescent="0.2">
      <c r="K135" s="30" t="s">
        <v>267</v>
      </c>
      <c r="L135" s="29" t="s">
        <v>268</v>
      </c>
      <c r="T135" s="43">
        <f>T45+T46+T47+T48</f>
        <v>6775700</v>
      </c>
      <c r="U135" s="43">
        <f>U45+U46+U47+U48</f>
        <v>1444021.93</v>
      </c>
      <c r="V135" s="43">
        <f t="shared" si="73"/>
        <v>21.311774871968947</v>
      </c>
      <c r="W135" s="43">
        <f>W45+W46+W47+W48</f>
        <v>6775700</v>
      </c>
      <c r="X135" s="43">
        <f>X45+X46+X47+X48</f>
        <v>0</v>
      </c>
      <c r="Y135" s="43">
        <f>Y45+Y46+Y47+Y48</f>
        <v>-5331678.0699999994</v>
      </c>
      <c r="Z135" s="43">
        <f>Z45+Z46+Z47+Z48</f>
        <v>0</v>
      </c>
      <c r="AA135" s="43">
        <f>AA45+AA46+AA47+AA48</f>
        <v>6775700</v>
      </c>
    </row>
    <row r="136" spans="11:27" hidden="1" x14ac:dyDescent="0.2">
      <c r="K136" s="30" t="s">
        <v>269</v>
      </c>
      <c r="L136" s="29" t="s">
        <v>270</v>
      </c>
      <c r="T136" s="43">
        <f>T59+T61+T60</f>
        <v>81000000</v>
      </c>
      <c r="U136" s="43">
        <f>U59+U61+U60</f>
        <v>19217847.769999996</v>
      </c>
      <c r="V136" s="43">
        <f t="shared" si="73"/>
        <v>23.725737987654316</v>
      </c>
      <c r="W136" s="43">
        <f>W59+W61+W60</f>
        <v>81000000.150000006</v>
      </c>
      <c r="X136" s="43">
        <f>X59+X61+X60</f>
        <v>0.15</v>
      </c>
      <c r="Y136" s="43">
        <f>Y59+Y61+Y60</f>
        <v>-61782152.230000004</v>
      </c>
      <c r="Z136" s="43">
        <f>Z59+Z61+Z60</f>
        <v>0.15</v>
      </c>
      <c r="AA136" s="43">
        <f>AA59+AA61+AA60</f>
        <v>81000000.150000006</v>
      </c>
    </row>
    <row r="137" spans="11:27" hidden="1" x14ac:dyDescent="0.2">
      <c r="K137" s="30" t="s">
        <v>271</v>
      </c>
      <c r="L137" s="29" t="s">
        <v>272</v>
      </c>
      <c r="T137" s="43">
        <f>T62+T63</f>
        <v>0</v>
      </c>
      <c r="U137" s="43">
        <f>U62+U63</f>
        <v>4174786.6999999997</v>
      </c>
      <c r="V137" s="43" t="e">
        <f t="shared" si="73"/>
        <v>#DIV/0!</v>
      </c>
      <c r="W137" s="43">
        <f>W62+W63</f>
        <v>4174786.6999999997</v>
      </c>
      <c r="X137" s="43">
        <f>X62+X63</f>
        <v>4174786.6999999997</v>
      </c>
      <c r="Y137" s="43">
        <f>Y62+Y63</f>
        <v>4174786.6999999997</v>
      </c>
      <c r="Z137" s="43">
        <f>Z62+Z63</f>
        <v>4174786.7</v>
      </c>
      <c r="AA137" s="43">
        <f>AA62+AA63</f>
        <v>4174786.7</v>
      </c>
    </row>
    <row r="138" spans="11:27" hidden="1" x14ac:dyDescent="0.2">
      <c r="K138" s="30" t="s">
        <v>273</v>
      </c>
      <c r="L138" s="29" t="s">
        <v>274</v>
      </c>
      <c r="T138" s="43">
        <f t="shared" ref="T138:U140" si="74">T64</f>
        <v>948000</v>
      </c>
      <c r="U138" s="43">
        <f t="shared" si="74"/>
        <v>344240.02</v>
      </c>
      <c r="V138" s="43">
        <f t="shared" si="73"/>
        <v>36.312238396624473</v>
      </c>
      <c r="W138" s="43">
        <f t="shared" ref="W138:AA140" si="75">W64</f>
        <v>948000</v>
      </c>
      <c r="X138" s="43">
        <f t="shared" si="75"/>
        <v>0</v>
      </c>
      <c r="Y138" s="43">
        <f t="shared" si="75"/>
        <v>-603759.98</v>
      </c>
      <c r="Z138" s="43">
        <f t="shared" si="75"/>
        <v>0</v>
      </c>
      <c r="AA138" s="43">
        <f t="shared" si="75"/>
        <v>948000</v>
      </c>
    </row>
    <row r="139" spans="11:27" hidden="1" x14ac:dyDescent="0.2">
      <c r="K139" s="30" t="s">
        <v>275</v>
      </c>
      <c r="L139" s="29" t="s">
        <v>276</v>
      </c>
      <c r="T139" s="43">
        <f t="shared" si="74"/>
        <v>1894900</v>
      </c>
      <c r="U139" s="43">
        <f t="shared" si="74"/>
        <v>2139646.39</v>
      </c>
      <c r="V139" s="43">
        <f t="shared" si="73"/>
        <v>112.91605836719616</v>
      </c>
      <c r="W139" s="43">
        <f t="shared" si="75"/>
        <v>2139646.39</v>
      </c>
      <c r="X139" s="43">
        <f t="shared" si="75"/>
        <v>244746.39000000013</v>
      </c>
      <c r="Y139" s="43">
        <f t="shared" si="75"/>
        <v>244746.39000000013</v>
      </c>
      <c r="Z139" s="43">
        <f t="shared" si="75"/>
        <v>244746.39</v>
      </c>
      <c r="AA139" s="43">
        <f t="shared" si="75"/>
        <v>2139646.39</v>
      </c>
    </row>
    <row r="140" spans="11:27" hidden="1" x14ac:dyDescent="0.2">
      <c r="K140" s="30" t="s">
        <v>277</v>
      </c>
      <c r="L140" s="29" t="s">
        <v>278</v>
      </c>
      <c r="T140" s="43">
        <f t="shared" si="74"/>
        <v>370800</v>
      </c>
      <c r="U140" s="43">
        <f t="shared" si="74"/>
        <v>66234.95</v>
      </c>
      <c r="V140" s="43">
        <f t="shared" si="73"/>
        <v>17.862715749730313</v>
      </c>
      <c r="W140" s="43">
        <f t="shared" si="75"/>
        <v>370800</v>
      </c>
      <c r="X140" s="43">
        <f t="shared" si="75"/>
        <v>0</v>
      </c>
      <c r="Y140" s="43">
        <f t="shared" si="75"/>
        <v>-304565.05</v>
      </c>
      <c r="Z140" s="43">
        <f t="shared" si="75"/>
        <v>0</v>
      </c>
      <c r="AA140" s="43">
        <f t="shared" si="75"/>
        <v>370800</v>
      </c>
    </row>
    <row r="141" spans="11:27" hidden="1" x14ac:dyDescent="0.2">
      <c r="K141" s="30" t="s">
        <v>279</v>
      </c>
      <c r="L141" s="29" t="s">
        <v>103</v>
      </c>
      <c r="T141" s="44">
        <f>T67+T68</f>
        <v>10810800</v>
      </c>
      <c r="U141" s="44">
        <f>U67+U68</f>
        <v>2265275.84</v>
      </c>
      <c r="V141" s="44">
        <f t="shared" si="73"/>
        <v>20.953822473822473</v>
      </c>
      <c r="W141" s="44">
        <f>W67+W68</f>
        <v>10810800</v>
      </c>
      <c r="X141" s="44">
        <f>X67+X68</f>
        <v>0</v>
      </c>
      <c r="Y141" s="44">
        <f>Y67+Y68</f>
        <v>-8545524.1600000001</v>
      </c>
      <c r="Z141" s="44">
        <f>Z67+Z68</f>
        <v>0</v>
      </c>
      <c r="AA141" s="44">
        <f>AA67+AA68</f>
        <v>10810800</v>
      </c>
    </row>
    <row r="142" spans="11:27" hidden="1" x14ac:dyDescent="0.2">
      <c r="K142" s="30" t="s">
        <v>280</v>
      </c>
      <c r="L142" s="29" t="s">
        <v>281</v>
      </c>
      <c r="T142" s="44">
        <f>T69+T70</f>
        <v>27894000</v>
      </c>
      <c r="U142" s="44">
        <f>U69+U70</f>
        <v>7403561.9299999997</v>
      </c>
      <c r="V142" s="44">
        <f t="shared" si="73"/>
        <v>26.541772173227219</v>
      </c>
      <c r="W142" s="44">
        <f>W69+W70</f>
        <v>27894000</v>
      </c>
      <c r="X142" s="44">
        <f>X69+X70</f>
        <v>0</v>
      </c>
      <c r="Y142" s="44">
        <f>Y69+Y70</f>
        <v>-20490438.07</v>
      </c>
      <c r="Z142" s="44">
        <f>Z69+Z70</f>
        <v>0</v>
      </c>
      <c r="AA142" s="44">
        <f>AA69+AA70</f>
        <v>27894000</v>
      </c>
    </row>
    <row r="143" spans="11:27" hidden="1" x14ac:dyDescent="0.2">
      <c r="K143" s="30" t="s">
        <v>282</v>
      </c>
      <c r="L143" s="29" t="s">
        <v>283</v>
      </c>
      <c r="T143" s="43">
        <f>T71</f>
        <v>2528000</v>
      </c>
      <c r="U143" s="43">
        <f>U71</f>
        <v>692644.59</v>
      </c>
      <c r="V143" s="43">
        <f t="shared" si="73"/>
        <v>27.398915743670887</v>
      </c>
      <c r="W143" s="43">
        <f>W71</f>
        <v>2528000</v>
      </c>
      <c r="X143" s="43">
        <f>X71</f>
        <v>0</v>
      </c>
      <c r="Y143" s="43">
        <f>Y71</f>
        <v>-1835355.4100000001</v>
      </c>
      <c r="Z143" s="43">
        <f>Z71</f>
        <v>0</v>
      </c>
      <c r="AA143" s="43">
        <f>AA71</f>
        <v>2528000</v>
      </c>
    </row>
    <row r="144" spans="11:27" hidden="1" x14ac:dyDescent="0.2">
      <c r="K144" s="30" t="s">
        <v>284</v>
      </c>
      <c r="L144" s="29" t="s">
        <v>285</v>
      </c>
      <c r="T144" s="38"/>
      <c r="U144" s="38"/>
      <c r="V144" s="38" t="e">
        <f t="shared" si="73"/>
        <v>#DIV/0!</v>
      </c>
      <c r="W144" s="39"/>
      <c r="X144" s="39"/>
      <c r="Y144" s="39"/>
      <c r="Z144" s="39"/>
      <c r="AA144" s="39"/>
    </row>
    <row r="145" spans="11:27" hidden="1" x14ac:dyDescent="0.2">
      <c r="K145" s="28"/>
      <c r="L145" s="29"/>
      <c r="T145" s="38"/>
      <c r="U145" s="38"/>
      <c r="V145" s="38" t="e">
        <f t="shared" si="73"/>
        <v>#DIV/0!</v>
      </c>
      <c r="W145" s="39"/>
      <c r="X145" s="39"/>
      <c r="Y145" s="39"/>
      <c r="Z145" s="39"/>
      <c r="AA145" s="39"/>
    </row>
    <row r="146" spans="11:27" hidden="1" x14ac:dyDescent="0.2">
      <c r="K146" s="67" t="s">
        <v>286</v>
      </c>
      <c r="L146" s="66" t="s">
        <v>287</v>
      </c>
      <c r="M146" s="41"/>
      <c r="N146" s="41"/>
      <c r="O146" s="41"/>
      <c r="P146" s="41"/>
      <c r="Q146" s="41"/>
      <c r="R146" s="41"/>
      <c r="S146" s="41"/>
      <c r="T146" s="42">
        <f>T148+T149+T150+T152+T153+T155+T156+T157+T158+T159+T160+T161</f>
        <v>914126900</v>
      </c>
      <c r="U146" s="42">
        <f t="shared" ref="U146:AA146" si="76">U148+U149+U150+U152+U153+U155+U156+U157+U158+U159+U160+U161</f>
        <v>578947577.82999992</v>
      </c>
      <c r="V146" s="42">
        <f t="shared" si="73"/>
        <v>63.33339253335614</v>
      </c>
      <c r="W146" s="42">
        <f>W148+W149+W150+W152+W153+W155+W156+W157+W158+W159+W160+W161</f>
        <v>1133545826.8000002</v>
      </c>
      <c r="X146" s="42">
        <f t="shared" si="76"/>
        <v>219418926.80000001</v>
      </c>
      <c r="Y146" s="42">
        <f t="shared" si="76"/>
        <v>-335179322.17000002</v>
      </c>
      <c r="Z146" s="42">
        <f t="shared" si="76"/>
        <v>184196406.75999999</v>
      </c>
      <c r="AA146" s="42">
        <f t="shared" si="76"/>
        <v>1098323306.7600002</v>
      </c>
    </row>
    <row r="147" spans="11:27" hidden="1" x14ac:dyDescent="0.2">
      <c r="K147" s="28"/>
      <c r="L147" s="29" t="s">
        <v>262</v>
      </c>
      <c r="T147" s="38"/>
      <c r="U147" s="38"/>
      <c r="V147" s="38" t="e">
        <f t="shared" si="73"/>
        <v>#DIV/0!</v>
      </c>
      <c r="W147" s="39"/>
      <c r="X147" s="39"/>
      <c r="Y147" s="39"/>
      <c r="Z147" s="39"/>
      <c r="AA147" s="39"/>
    </row>
    <row r="148" spans="11:27" ht="25.5" hidden="1" x14ac:dyDescent="0.2">
      <c r="K148" s="30" t="s">
        <v>288</v>
      </c>
      <c r="L148" s="29" t="s">
        <v>289</v>
      </c>
      <c r="T148" s="43">
        <f>T35</f>
        <v>222600</v>
      </c>
      <c r="U148" s="43">
        <f>U35</f>
        <v>201400</v>
      </c>
      <c r="V148" s="43">
        <f t="shared" si="73"/>
        <v>90.476190476190482</v>
      </c>
      <c r="W148" s="43">
        <f>W35</f>
        <v>222600</v>
      </c>
      <c r="X148" s="43">
        <f>X35</f>
        <v>0</v>
      </c>
      <c r="Y148" s="43">
        <f>Y35</f>
        <v>-21200</v>
      </c>
      <c r="Z148" s="43">
        <f>Z35</f>
        <v>-21200</v>
      </c>
      <c r="AA148" s="43">
        <f>AA35</f>
        <v>201400</v>
      </c>
    </row>
    <row r="149" spans="11:27" hidden="1" x14ac:dyDescent="0.2">
      <c r="K149" s="30" t="s">
        <v>290</v>
      </c>
      <c r="L149" s="29" t="s">
        <v>291</v>
      </c>
      <c r="T149" s="44">
        <f>T10+T11+T36+T101</f>
        <v>236917100</v>
      </c>
      <c r="U149" s="44">
        <f>U10+U11+U36+U101</f>
        <v>64306817.189999998</v>
      </c>
      <c r="V149" s="44">
        <f t="shared" si="73"/>
        <v>27.143172523215924</v>
      </c>
      <c r="W149" s="44">
        <f>W10+W11+W36+W101</f>
        <v>236917100</v>
      </c>
      <c r="X149" s="44">
        <f>X10+X11+X36+X101</f>
        <v>0</v>
      </c>
      <c r="Y149" s="44">
        <f>Y10+Y11+Y36+Y101</f>
        <v>-172610282.81</v>
      </c>
      <c r="Z149" s="44">
        <f>Z10+Z11+Z36+Z101</f>
        <v>0</v>
      </c>
      <c r="AA149" s="44">
        <f>AA10+AA11+AA36+AA101</f>
        <v>236917100</v>
      </c>
    </row>
    <row r="150" spans="11:27" hidden="1" x14ac:dyDescent="0.2">
      <c r="K150" s="30" t="s">
        <v>292</v>
      </c>
      <c r="L150" s="29" t="s">
        <v>293</v>
      </c>
      <c r="T150" s="43">
        <f>T37</f>
        <v>800</v>
      </c>
      <c r="U150" s="43">
        <f>U37</f>
        <v>400</v>
      </c>
      <c r="V150" s="43">
        <f t="shared" si="73"/>
        <v>50</v>
      </c>
      <c r="W150" s="43">
        <f>W37</f>
        <v>800</v>
      </c>
      <c r="X150" s="43">
        <f>X37</f>
        <v>0</v>
      </c>
      <c r="Y150" s="43">
        <f>Y37</f>
        <v>-400</v>
      </c>
      <c r="Z150" s="43">
        <f>Z37</f>
        <v>-400</v>
      </c>
      <c r="AA150" s="43">
        <f>AA37</f>
        <v>400</v>
      </c>
    </row>
    <row r="151" spans="11:27" ht="42" hidden="1" customHeight="1" x14ac:dyDescent="0.2">
      <c r="K151" s="30" t="s">
        <v>294</v>
      </c>
      <c r="L151" s="31" t="s">
        <v>295</v>
      </c>
      <c r="T151" s="38"/>
      <c r="U151" s="38"/>
      <c r="V151" s="38" t="e">
        <f t="shared" si="73"/>
        <v>#DIV/0!</v>
      </c>
      <c r="W151" s="39"/>
      <c r="X151" s="39"/>
      <c r="Y151" s="39"/>
      <c r="Z151" s="39"/>
      <c r="AA151" s="39"/>
    </row>
    <row r="152" spans="11:27" hidden="1" x14ac:dyDescent="0.2">
      <c r="K152" s="30" t="s">
        <v>296</v>
      </c>
      <c r="L152" s="29" t="s">
        <v>297</v>
      </c>
      <c r="T152" s="44">
        <f>T38+T39</f>
        <v>360000</v>
      </c>
      <c r="U152" s="44">
        <f>U38+U39</f>
        <v>10186.959999999999</v>
      </c>
      <c r="V152" s="44">
        <f t="shared" si="73"/>
        <v>2.8297111111111111</v>
      </c>
      <c r="W152" s="44">
        <f>W38+W39</f>
        <v>360000</v>
      </c>
      <c r="X152" s="44">
        <f>X38+X39</f>
        <v>0</v>
      </c>
      <c r="Y152" s="44">
        <f>Y38+Y39</f>
        <v>-349813.04</v>
      </c>
      <c r="Z152" s="44">
        <f>Z38+Z39</f>
        <v>0</v>
      </c>
      <c r="AA152" s="44">
        <f>AA38+AA39</f>
        <v>360000</v>
      </c>
    </row>
    <row r="153" spans="11:27" hidden="1" x14ac:dyDescent="0.2">
      <c r="K153" s="30" t="s">
        <v>298</v>
      </c>
      <c r="L153" s="29" t="s">
        <v>299</v>
      </c>
      <c r="T153" s="44">
        <f>T23+T24+T25+T26+T27</f>
        <v>59346200</v>
      </c>
      <c r="U153" s="44">
        <f>U23+U24+U25+U26+U27</f>
        <v>73326372.180000022</v>
      </c>
      <c r="V153" s="44">
        <f t="shared" si="73"/>
        <v>123.55697952017151</v>
      </c>
      <c r="W153" s="44">
        <f>W23+W24+W25+W26+W27</f>
        <v>108537030.74000001</v>
      </c>
      <c r="X153" s="44">
        <f>X23+X24+X25+X26+X27</f>
        <v>49190830.740000002</v>
      </c>
      <c r="Y153" s="44">
        <f>Y23+Y24+Y25+Y26+Y27</f>
        <v>13980172.179999996</v>
      </c>
      <c r="Z153" s="44">
        <f>Z23+Z24+Z25+Z26+Z27</f>
        <v>13984471.939999999</v>
      </c>
      <c r="AA153" s="44">
        <f>AA23+AA24+AA25+AA26+AA27</f>
        <v>73330671.939999998</v>
      </c>
    </row>
    <row r="154" spans="11:27" ht="25.5" hidden="1" x14ac:dyDescent="0.2">
      <c r="K154" s="30" t="s">
        <v>300</v>
      </c>
      <c r="L154" s="29" t="s">
        <v>301</v>
      </c>
      <c r="T154" s="38"/>
      <c r="U154" s="38"/>
      <c r="V154" s="38" t="e">
        <f t="shared" si="73"/>
        <v>#DIV/0!</v>
      </c>
      <c r="W154" s="39"/>
      <c r="X154" s="39"/>
      <c r="Y154" s="39"/>
      <c r="Z154" s="39"/>
      <c r="AA154" s="39"/>
    </row>
    <row r="155" spans="11:27" ht="25.5" hidden="1" x14ac:dyDescent="0.2">
      <c r="K155" s="30" t="s">
        <v>302</v>
      </c>
      <c r="L155" s="32" t="s">
        <v>74</v>
      </c>
      <c r="T155" s="44">
        <f>T8+T12+T30+T76+T78+T82</f>
        <v>4754000</v>
      </c>
      <c r="U155" s="44">
        <f>U8+U12+U30+U76+U78+U82</f>
        <v>5807536.7200000007</v>
      </c>
      <c r="V155" s="44">
        <f t="shared" si="73"/>
        <v>122.16105847707195</v>
      </c>
      <c r="W155" s="44">
        <f>W8+W12+W30+W76+W78+W82</f>
        <v>9030679.7300000004</v>
      </c>
      <c r="X155" s="44">
        <f t="shared" ref="X155:AA155" si="77">X8+X12+X30+X76+X78+X82</f>
        <v>4276679.7300000004</v>
      </c>
      <c r="Y155" s="44">
        <f t="shared" si="77"/>
        <v>1053536.7200000002</v>
      </c>
      <c r="Z155" s="44">
        <f t="shared" si="77"/>
        <v>4276679.7300000004</v>
      </c>
      <c r="AA155" s="44">
        <f t="shared" si="77"/>
        <v>9030679.7300000004</v>
      </c>
    </row>
    <row r="156" spans="11:27" hidden="1" x14ac:dyDescent="0.2">
      <c r="K156" s="30" t="s">
        <v>303</v>
      </c>
      <c r="L156" s="29" t="s">
        <v>304</v>
      </c>
      <c r="T156" s="43">
        <f>T40</f>
        <v>18400000</v>
      </c>
      <c r="U156" s="43">
        <f t="shared" ref="U156:AA156" si="78">U40</f>
        <v>988183.76</v>
      </c>
      <c r="V156" s="43">
        <f t="shared" si="73"/>
        <v>5.3705639130434779</v>
      </c>
      <c r="W156" s="43">
        <f t="shared" si="78"/>
        <v>18400000</v>
      </c>
      <c r="X156" s="43">
        <f t="shared" si="78"/>
        <v>0</v>
      </c>
      <c r="Y156" s="43">
        <f t="shared" si="78"/>
        <v>-17411816.239999998</v>
      </c>
      <c r="Z156" s="43">
        <f t="shared" si="78"/>
        <v>0</v>
      </c>
      <c r="AA156" s="43">
        <f t="shared" si="78"/>
        <v>18400000</v>
      </c>
    </row>
    <row r="157" spans="11:27" hidden="1" x14ac:dyDescent="0.2">
      <c r="K157" s="30" t="s">
        <v>305</v>
      </c>
      <c r="L157" s="29" t="s">
        <v>306</v>
      </c>
      <c r="T157" s="43">
        <f>T41</f>
        <v>2465000</v>
      </c>
      <c r="U157" s="43">
        <f t="shared" ref="U157:AA157" si="79">U41</f>
        <v>1430400</v>
      </c>
      <c r="V157" s="43">
        <f t="shared" si="73"/>
        <v>58.028397565922916</v>
      </c>
      <c r="W157" s="43">
        <f t="shared" si="79"/>
        <v>2465000</v>
      </c>
      <c r="X157" s="43">
        <f t="shared" si="79"/>
        <v>0</v>
      </c>
      <c r="Y157" s="43">
        <f t="shared" si="79"/>
        <v>-1034600</v>
      </c>
      <c r="Z157" s="43">
        <f t="shared" si="79"/>
        <v>0</v>
      </c>
      <c r="AA157" s="43">
        <f t="shared" si="79"/>
        <v>2465000</v>
      </c>
    </row>
    <row r="158" spans="11:27" hidden="1" x14ac:dyDescent="0.2">
      <c r="K158" s="30" t="s">
        <v>307</v>
      </c>
      <c r="L158" s="29" t="s">
        <v>308</v>
      </c>
      <c r="T158" s="44">
        <f>T13+T14+T102+T103</f>
        <v>2481500</v>
      </c>
      <c r="U158" s="44">
        <f t="shared" ref="U158:AA158" si="80">U13+U14+U102+U103</f>
        <v>1635403.95</v>
      </c>
      <c r="V158" s="44">
        <f t="shared" si="73"/>
        <v>65.903846463832366</v>
      </c>
      <c r="W158" s="44">
        <f>W13+W14+W102+W103</f>
        <v>2488414.96</v>
      </c>
      <c r="X158" s="44">
        <f t="shared" si="80"/>
        <v>6914.9599999999991</v>
      </c>
      <c r="Y158" s="44">
        <f t="shared" si="80"/>
        <v>-846096.05000000016</v>
      </c>
      <c r="Z158" s="44">
        <f t="shared" si="80"/>
        <v>6914.96</v>
      </c>
      <c r="AA158" s="44">
        <f t="shared" si="80"/>
        <v>2488414.96</v>
      </c>
    </row>
    <row r="159" spans="11:27" hidden="1" x14ac:dyDescent="0.2">
      <c r="K159" s="30" t="s">
        <v>309</v>
      </c>
      <c r="L159" s="29" t="s">
        <v>310</v>
      </c>
      <c r="T159" s="44">
        <f>T15+T16+T17+T18+T19+T28+T42+T50+T51+T52+T72+T74+T80+T83+T84+T86+T87+T88+T89+T90+T91+T92+T93+T94+T95+T96+T98+T99+T105+T106+T107+T108+T109+T110+T111+T112+T113+T114+T115+T116+T117+T118</f>
        <v>588840200</v>
      </c>
      <c r="U159" s="44">
        <f>U15+U16+U17+U18+U19+U28+U42+U50+U51+U52+U72+U74+U80+U83+U84+U86+U87+U88+U89+U90+U91+U92+U93+U94+U95+U96+U98+U99+U105+U106+U107+U108+U109+U110+U111+U112+U113+U114+U115+U116+U117+U118</f>
        <v>431190816.50999999</v>
      </c>
      <c r="V159" s="44">
        <f t="shared" si="73"/>
        <v>73.2271364132408</v>
      </c>
      <c r="W159" s="44">
        <f>W15+W16+W17+W18+W19+W28+W42+W50+W51+W52+W72+W74+W80+W83+W84+W86+W87+W88+W89+W90+W91+W92+W93+W94+W95+W96+W98+W99+W105+W106+W107+W108+W109+W110+W111+W112+W113+W114+W115+W116+W117+W118</f>
        <v>754781672.24000001</v>
      </c>
      <c r="X159" s="44">
        <f t="shared" ref="X159:AA159" si="81">X15+X16+X17+X18+X19+X28+X42+X50+X51+X52+X72+X74+X80+X83+X84+X86+X87+X88+X89+X90+X91+X92+X93+X94+X95+X96+X98+X99+X105+X106+X107+X108+X109+X110+X111+X112+X113+X114+X115+X116+X117+X118</f>
        <v>165941472.24000001</v>
      </c>
      <c r="Y159" s="44">
        <f t="shared" si="81"/>
        <v>-157649383.48999998</v>
      </c>
      <c r="Z159" s="44">
        <f t="shared" si="81"/>
        <v>165946911</v>
      </c>
      <c r="AA159" s="44">
        <f t="shared" si="81"/>
        <v>754787111</v>
      </c>
    </row>
    <row r="160" spans="11:27" hidden="1" x14ac:dyDescent="0.2">
      <c r="K160" s="30" t="s">
        <v>311</v>
      </c>
      <c r="L160" s="29" t="s">
        <v>312</v>
      </c>
      <c r="T160" s="43">
        <f>T31</f>
        <v>0</v>
      </c>
      <c r="U160" s="43">
        <f>U31</f>
        <v>9187.2900000000009</v>
      </c>
      <c r="V160" s="43" t="e">
        <f t="shared" si="73"/>
        <v>#DIV/0!</v>
      </c>
      <c r="W160" s="43">
        <f>W31</f>
        <v>0</v>
      </c>
      <c r="X160" s="43">
        <f>X31</f>
        <v>0</v>
      </c>
      <c r="Y160" s="43">
        <f>Y31</f>
        <v>9187.2900000000009</v>
      </c>
      <c r="Z160" s="43">
        <f>Z31</f>
        <v>0</v>
      </c>
      <c r="AA160" s="43">
        <f>AA31</f>
        <v>0</v>
      </c>
    </row>
    <row r="161" spans="11:27" hidden="1" x14ac:dyDescent="0.2">
      <c r="K161" s="30" t="s">
        <v>313</v>
      </c>
      <c r="L161" s="29" t="s">
        <v>314</v>
      </c>
      <c r="T161" s="44">
        <f>T20+T43</f>
        <v>339500</v>
      </c>
      <c r="U161" s="44">
        <f>U20+U43</f>
        <v>40873.269999999997</v>
      </c>
      <c r="V161" s="44">
        <f t="shared" si="73"/>
        <v>12.039254786450662</v>
      </c>
      <c r="W161" s="44">
        <f t="shared" ref="W161:AA161" si="82">W20+W43</f>
        <v>342529.13</v>
      </c>
      <c r="X161" s="44">
        <f t="shared" si="82"/>
        <v>3029.13</v>
      </c>
      <c r="Y161" s="44">
        <f t="shared" si="82"/>
        <v>-298626.73</v>
      </c>
      <c r="Z161" s="44">
        <f t="shared" si="82"/>
        <v>3029.13</v>
      </c>
      <c r="AA161" s="44">
        <f t="shared" si="82"/>
        <v>342529.13</v>
      </c>
    </row>
  </sheetData>
  <mergeCells count="348">
    <mergeCell ref="AB17:AF17"/>
    <mergeCell ref="AB42:AF42"/>
    <mergeCell ref="AB82:AD82"/>
    <mergeCell ref="V5:V6"/>
    <mergeCell ref="W5:W6"/>
    <mergeCell ref="Z5:Z6"/>
    <mergeCell ref="AA5:AA6"/>
    <mergeCell ref="X5:Y5"/>
    <mergeCell ref="B9:I9"/>
    <mergeCell ref="M9:Q9"/>
    <mergeCell ref="B7:I7"/>
    <mergeCell ref="M7:Q7"/>
    <mergeCell ref="R7:S7"/>
    <mergeCell ref="R9:S9"/>
    <mergeCell ref="B22:I22"/>
    <mergeCell ref="M22:Q22"/>
    <mergeCell ref="R22:S22"/>
    <mergeCell ref="F21:I21"/>
    <mergeCell ref="M21:Q21"/>
    <mergeCell ref="B29:I29"/>
    <mergeCell ref="M29:Q29"/>
    <mergeCell ref="R29:S29"/>
    <mergeCell ref="B34:I34"/>
    <mergeCell ref="M34:Q34"/>
    <mergeCell ref="R34:S34"/>
    <mergeCell ref="B44:I44"/>
    <mergeCell ref="M44:Q44"/>
    <mergeCell ref="R44:S44"/>
    <mergeCell ref="B49:I49"/>
    <mergeCell ref="M49:Q49"/>
    <mergeCell ref="R49:S49"/>
    <mergeCell ref="B53:I53"/>
    <mergeCell ref="M53:Q53"/>
    <mergeCell ref="R53:S53"/>
    <mergeCell ref="F35:I35"/>
    <mergeCell ref="M35:Q35"/>
    <mergeCell ref="R35:S35"/>
    <mergeCell ref="F40:I40"/>
    <mergeCell ref="M40:Q40"/>
    <mergeCell ref="R40:S40"/>
    <mergeCell ref="F43:I43"/>
    <mergeCell ref="M43:Q43"/>
    <mergeCell ref="R43:S43"/>
    <mergeCell ref="G36:I36"/>
    <mergeCell ref="M36:Q36"/>
    <mergeCell ref="R36:S36"/>
    <mergeCell ref="G37:I37"/>
    <mergeCell ref="M37:Q37"/>
    <mergeCell ref="B79:I79"/>
    <mergeCell ref="M79:Q79"/>
    <mergeCell ref="R79:S79"/>
    <mergeCell ref="B81:I81"/>
    <mergeCell ref="M81:Q81"/>
    <mergeCell ref="R81:S81"/>
    <mergeCell ref="B85:I85"/>
    <mergeCell ref="M85:Q85"/>
    <mergeCell ref="R85:S85"/>
    <mergeCell ref="G82:I82"/>
    <mergeCell ref="M82:Q82"/>
    <mergeCell ref="R82:S82"/>
    <mergeCell ref="G83:I83"/>
    <mergeCell ref="M83:Q83"/>
    <mergeCell ref="R83:S83"/>
    <mergeCell ref="G84:I84"/>
    <mergeCell ref="M84:Q84"/>
    <mergeCell ref="R84:S84"/>
    <mergeCell ref="H80:I80"/>
    <mergeCell ref="M80:Q80"/>
    <mergeCell ref="R80:S80"/>
    <mergeCell ref="B100:I100"/>
    <mergeCell ref="M100:Q100"/>
    <mergeCell ref="R100:S100"/>
    <mergeCell ref="B104:I104"/>
    <mergeCell ref="M104:Q104"/>
    <mergeCell ref="R104:S104"/>
    <mergeCell ref="G101:I101"/>
    <mergeCell ref="M101:Q101"/>
    <mergeCell ref="R101:S101"/>
    <mergeCell ref="G102:I102"/>
    <mergeCell ref="M102:Q102"/>
    <mergeCell ref="R102:S102"/>
    <mergeCell ref="G103:I103"/>
    <mergeCell ref="M103:Q103"/>
    <mergeCell ref="R103:S103"/>
    <mergeCell ref="E71:I71"/>
    <mergeCell ref="M71:Q71"/>
    <mergeCell ref="R71:S71"/>
    <mergeCell ref="F68:I68"/>
    <mergeCell ref="M68:Q68"/>
    <mergeCell ref="R68:S68"/>
    <mergeCell ref="G69:I69"/>
    <mergeCell ref="M69:Q69"/>
    <mergeCell ref="R69:S69"/>
    <mergeCell ref="G70:I70"/>
    <mergeCell ref="M70:Q70"/>
    <mergeCell ref="R70:S70"/>
    <mergeCell ref="F27:I27"/>
    <mergeCell ref="M27:Q27"/>
    <mergeCell ref="R27:S27"/>
    <mergeCell ref="F31:I31"/>
    <mergeCell ref="M31:Q31"/>
    <mergeCell ref="R31:S31"/>
    <mergeCell ref="F33:I33"/>
    <mergeCell ref="M33:Q33"/>
    <mergeCell ref="R33:S33"/>
    <mergeCell ref="G30:I30"/>
    <mergeCell ref="M30:Q30"/>
    <mergeCell ref="R30:S30"/>
    <mergeCell ref="G32:I32"/>
    <mergeCell ref="M32:Q32"/>
    <mergeCell ref="R32:S32"/>
    <mergeCell ref="H28:I28"/>
    <mergeCell ref="M28:Q28"/>
    <mergeCell ref="R28:S28"/>
    <mergeCell ref="F54:I54"/>
    <mergeCell ref="M54:Q54"/>
    <mergeCell ref="R54:S54"/>
    <mergeCell ref="F55:I55"/>
    <mergeCell ref="M55:Q55"/>
    <mergeCell ref="R55:S55"/>
    <mergeCell ref="F56:I56"/>
    <mergeCell ref="M56:Q56"/>
    <mergeCell ref="R56:S56"/>
    <mergeCell ref="F62:I62"/>
    <mergeCell ref="M62:Q62"/>
    <mergeCell ref="R62:S62"/>
    <mergeCell ref="G60:I60"/>
    <mergeCell ref="M60:Q60"/>
    <mergeCell ref="R60:S60"/>
    <mergeCell ref="G61:I61"/>
    <mergeCell ref="M61:Q61"/>
    <mergeCell ref="R61:S61"/>
    <mergeCell ref="F63:I63"/>
    <mergeCell ref="M63:Q63"/>
    <mergeCell ref="R63:S63"/>
    <mergeCell ref="F66:I66"/>
    <mergeCell ref="M66:Q66"/>
    <mergeCell ref="R66:S66"/>
    <mergeCell ref="F67:I67"/>
    <mergeCell ref="M67:Q67"/>
    <mergeCell ref="R67:S67"/>
    <mergeCell ref="E64:I64"/>
    <mergeCell ref="M64:Q64"/>
    <mergeCell ref="R64:S64"/>
    <mergeCell ref="E65:I65"/>
    <mergeCell ref="M65:Q65"/>
    <mergeCell ref="R65:S65"/>
    <mergeCell ref="F95:I95"/>
    <mergeCell ref="M95:Q95"/>
    <mergeCell ref="R95:S95"/>
    <mergeCell ref="F96:I96"/>
    <mergeCell ref="M96:Q96"/>
    <mergeCell ref="R96:S96"/>
    <mergeCell ref="F99:I99"/>
    <mergeCell ref="M99:Q99"/>
    <mergeCell ref="R99:S99"/>
    <mergeCell ref="H98:I98"/>
    <mergeCell ref="M98:Q98"/>
    <mergeCell ref="R98:S98"/>
    <mergeCell ref="B97:I97"/>
    <mergeCell ref="M97:Q97"/>
    <mergeCell ref="R97:S97"/>
    <mergeCell ref="G8:I8"/>
    <mergeCell ref="M8:Q8"/>
    <mergeCell ref="R8:S8"/>
    <mergeCell ref="G10:I10"/>
    <mergeCell ref="M10:Q10"/>
    <mergeCell ref="R10:S10"/>
    <mergeCell ref="G11:I11"/>
    <mergeCell ref="M11:Q11"/>
    <mergeCell ref="R11:S11"/>
    <mergeCell ref="G12:I12"/>
    <mergeCell ref="M12:Q12"/>
    <mergeCell ref="R12:S12"/>
    <mergeCell ref="G13:I13"/>
    <mergeCell ref="M13:Q13"/>
    <mergeCell ref="R13:S13"/>
    <mergeCell ref="G14:I14"/>
    <mergeCell ref="M14:Q14"/>
    <mergeCell ref="R14:S14"/>
    <mergeCell ref="G15:I15"/>
    <mergeCell ref="M15:Q15"/>
    <mergeCell ref="R15:S15"/>
    <mergeCell ref="G16:I16"/>
    <mergeCell ref="M16:Q16"/>
    <mergeCell ref="R16:S16"/>
    <mergeCell ref="G17:I17"/>
    <mergeCell ref="M17:Q17"/>
    <mergeCell ref="R17:S17"/>
    <mergeCell ref="G18:I18"/>
    <mergeCell ref="M18:Q18"/>
    <mergeCell ref="R18:S18"/>
    <mergeCell ref="G25:I25"/>
    <mergeCell ref="M25:Q25"/>
    <mergeCell ref="R25:S25"/>
    <mergeCell ref="G26:I26"/>
    <mergeCell ref="M26:Q26"/>
    <mergeCell ref="R26:S26"/>
    <mergeCell ref="H19:I19"/>
    <mergeCell ref="M19:Q19"/>
    <mergeCell ref="R19:S19"/>
    <mergeCell ref="F20:I20"/>
    <mergeCell ref="M20:Q20"/>
    <mergeCell ref="R20:S20"/>
    <mergeCell ref="R21:S21"/>
    <mergeCell ref="F23:I23"/>
    <mergeCell ref="M23:Q23"/>
    <mergeCell ref="R23:S23"/>
    <mergeCell ref="F24:I24"/>
    <mergeCell ref="M24:Q24"/>
    <mergeCell ref="R24:S24"/>
    <mergeCell ref="R37:S37"/>
    <mergeCell ref="G38:I38"/>
    <mergeCell ref="M38:Q38"/>
    <mergeCell ref="R38:S38"/>
    <mergeCell ref="G39:I39"/>
    <mergeCell ref="M39:Q39"/>
    <mergeCell ref="R39:S39"/>
    <mergeCell ref="G41:I41"/>
    <mergeCell ref="M41:Q41"/>
    <mergeCell ref="R41:S41"/>
    <mergeCell ref="G42:I42"/>
    <mergeCell ref="M42:Q42"/>
    <mergeCell ref="R42:S42"/>
    <mergeCell ref="G45:I45"/>
    <mergeCell ref="M45:Q45"/>
    <mergeCell ref="R45:S45"/>
    <mergeCell ref="G46:I46"/>
    <mergeCell ref="M46:Q46"/>
    <mergeCell ref="R46:S46"/>
    <mergeCell ref="G47:I47"/>
    <mergeCell ref="M47:Q47"/>
    <mergeCell ref="R47:S47"/>
    <mergeCell ref="G48:I48"/>
    <mergeCell ref="M48:Q48"/>
    <mergeCell ref="R48:S48"/>
    <mergeCell ref="G59:I59"/>
    <mergeCell ref="M59:Q59"/>
    <mergeCell ref="R59:S59"/>
    <mergeCell ref="H50:I50"/>
    <mergeCell ref="M50:Q50"/>
    <mergeCell ref="R50:S50"/>
    <mergeCell ref="H51:I51"/>
    <mergeCell ref="M51:Q51"/>
    <mergeCell ref="R51:S51"/>
    <mergeCell ref="H52:I52"/>
    <mergeCell ref="M52:Q52"/>
    <mergeCell ref="R52:S52"/>
    <mergeCell ref="F57:I57"/>
    <mergeCell ref="M57:Q57"/>
    <mergeCell ref="R57:S57"/>
    <mergeCell ref="F58:I58"/>
    <mergeCell ref="M58:Q58"/>
    <mergeCell ref="R58:S58"/>
    <mergeCell ref="G72:I72"/>
    <mergeCell ref="M72:Q72"/>
    <mergeCell ref="R72:S72"/>
    <mergeCell ref="G76:I76"/>
    <mergeCell ref="M76:Q76"/>
    <mergeCell ref="R76:S76"/>
    <mergeCell ref="G78:I78"/>
    <mergeCell ref="M78:Q78"/>
    <mergeCell ref="R78:S78"/>
    <mergeCell ref="H74:I74"/>
    <mergeCell ref="M74:Q74"/>
    <mergeCell ref="R74:S74"/>
    <mergeCell ref="B73:I73"/>
    <mergeCell ref="M73:Q73"/>
    <mergeCell ref="R73:S73"/>
    <mergeCell ref="B75:I75"/>
    <mergeCell ref="M75:Q75"/>
    <mergeCell ref="R75:S75"/>
    <mergeCell ref="B77:I77"/>
    <mergeCell ref="M77:Q77"/>
    <mergeCell ref="R77:S77"/>
    <mergeCell ref="H86:I86"/>
    <mergeCell ref="M86:Q86"/>
    <mergeCell ref="R86:S86"/>
    <mergeCell ref="H87:I87"/>
    <mergeCell ref="M87:Q87"/>
    <mergeCell ref="R87:S87"/>
    <mergeCell ref="H88:I88"/>
    <mergeCell ref="M88:Q88"/>
    <mergeCell ref="R88:S88"/>
    <mergeCell ref="H89:I89"/>
    <mergeCell ref="M89:Q89"/>
    <mergeCell ref="R89:S89"/>
    <mergeCell ref="H90:I90"/>
    <mergeCell ref="M90:Q90"/>
    <mergeCell ref="R90:S90"/>
    <mergeCell ref="H91:I91"/>
    <mergeCell ref="M91:Q91"/>
    <mergeCell ref="R91:S91"/>
    <mergeCell ref="H92:I92"/>
    <mergeCell ref="M92:Q92"/>
    <mergeCell ref="R92:S92"/>
    <mergeCell ref="H93:I93"/>
    <mergeCell ref="M93:Q93"/>
    <mergeCell ref="R93:S93"/>
    <mergeCell ref="H94:I94"/>
    <mergeCell ref="M94:Q94"/>
    <mergeCell ref="R94:S94"/>
    <mergeCell ref="H105:I105"/>
    <mergeCell ref="M105:Q105"/>
    <mergeCell ref="R105:S105"/>
    <mergeCell ref="H106:I106"/>
    <mergeCell ref="M106:Q106"/>
    <mergeCell ref="R106:S106"/>
    <mergeCell ref="H107:I107"/>
    <mergeCell ref="M107:Q107"/>
    <mergeCell ref="R107:S107"/>
    <mergeCell ref="R112:S112"/>
    <mergeCell ref="H113:I113"/>
    <mergeCell ref="M113:Q113"/>
    <mergeCell ref="R113:S113"/>
    <mergeCell ref="H108:I108"/>
    <mergeCell ref="M108:Q108"/>
    <mergeCell ref="R108:S108"/>
    <mergeCell ref="H109:I109"/>
    <mergeCell ref="M109:Q109"/>
    <mergeCell ref="R109:S109"/>
    <mergeCell ref="H110:I110"/>
    <mergeCell ref="M110:Q110"/>
    <mergeCell ref="R110:S110"/>
    <mergeCell ref="K119:L119"/>
    <mergeCell ref="T5:T6"/>
    <mergeCell ref="K3:AA3"/>
    <mergeCell ref="T2:AA2"/>
    <mergeCell ref="H117:I117"/>
    <mergeCell ref="M117:Q117"/>
    <mergeCell ref="R117:S117"/>
    <mergeCell ref="H118:I118"/>
    <mergeCell ref="M118:Q118"/>
    <mergeCell ref="R118:S118"/>
    <mergeCell ref="H114:I114"/>
    <mergeCell ref="M114:Q114"/>
    <mergeCell ref="R114:S114"/>
    <mergeCell ref="H115:I115"/>
    <mergeCell ref="M115:Q115"/>
    <mergeCell ref="R115:S115"/>
    <mergeCell ref="H116:I116"/>
    <mergeCell ref="M116:Q116"/>
    <mergeCell ref="R116:S116"/>
    <mergeCell ref="H111:I111"/>
    <mergeCell ref="M111:Q111"/>
    <mergeCell ref="R111:S111"/>
    <mergeCell ref="H112:I112"/>
    <mergeCell ref="M112:Q112"/>
  </mergeCells>
  <pageMargins left="0.27559055118110237" right="0.27559055118110237" top="0.98425196850393704" bottom="0.59055118110236227" header="0.59055118110236227" footer="0.51181102362204722"/>
  <pageSetup paperSize="9" scale="70"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Исполн. (доходы)</vt:lpstr>
      <vt:lpstr>'Исполн. (доходы)'!Область_печати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Зайцева Мария Петровна</dc:creator>
  <cp:lastModifiedBy>Зайцева Мария Петровна</cp:lastModifiedBy>
  <cp:lastPrinted>2021-04-07T08:31:19Z</cp:lastPrinted>
  <dcterms:created xsi:type="dcterms:W3CDTF">2021-04-06T03:35:10Z</dcterms:created>
  <dcterms:modified xsi:type="dcterms:W3CDTF">2021-04-15T11:03:29Z</dcterms:modified>
</cp:coreProperties>
</file>