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rvkomfin\Общие_папки\Отдел  Бюдж планир и анализа\РЕЕСТР РО\2023 год Плановый РРО на 24-26 (декабрь)\на САЙТ\"/>
    </mc:Choice>
  </mc:AlternateContent>
  <bookViews>
    <workbookView xWindow="-120" yWindow="-120" windowWidth="29040" windowHeight="15840"/>
  </bookViews>
  <sheets>
    <sheet name="Реестр расход. обязательств" sheetId="1" r:id="rId1"/>
  </sheets>
  <definedNames>
    <definedName name="_xlnm._FilterDatabase" localSheetId="0" hidden="1">'Реестр расход. обязательств'!$F$8:$Y$496</definedName>
    <definedName name="Z_EFF8C350_D3F6_4B36_A4DC_DD7783EC1D7D_.wvu.Cols" localSheetId="0" hidden="1">'Реестр расход. обязательств'!$B:$E,'Реестр расход. обязательств'!$K:$K,'Реестр расход. обязательств'!#REF!,'Реестр расход. обязательств'!#REF!,'Реестр расход. обязательств'!#REF!,'Реестр расход. обязательств'!#REF!</definedName>
  </definedNames>
  <calcPr calcId="162913"/>
  <customWorkbookViews>
    <customWorkbookView name="Крамич Наталья Валерьевна - Личное представление" guid="{EFF8C350-D3F6-4B36-A4DC-DD7783EC1D7D}"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41" i="1" l="1"/>
  <c r="W141" i="1"/>
  <c r="X141" i="1"/>
  <c r="Y141" i="1"/>
  <c r="U141" i="1"/>
  <c r="T332" i="1"/>
  <c r="U332" i="1"/>
  <c r="V332" i="1"/>
  <c r="W332" i="1"/>
  <c r="X332" i="1"/>
  <c r="Y332" i="1"/>
  <c r="S341" i="1"/>
  <c r="S336" i="1"/>
  <c r="S335" i="1" s="1"/>
  <c r="S332" i="1"/>
  <c r="T459" i="1"/>
  <c r="W459" i="1"/>
  <c r="X459" i="1"/>
  <c r="Y459" i="1"/>
  <c r="T439" i="1"/>
  <c r="U439" i="1"/>
  <c r="V439" i="1"/>
  <c r="W439" i="1"/>
  <c r="X439" i="1"/>
  <c r="Y439" i="1"/>
  <c r="S439" i="1"/>
  <c r="T430" i="1"/>
  <c r="X430" i="1"/>
  <c r="Y430" i="1"/>
  <c r="S430" i="1"/>
  <c r="S422" i="1"/>
  <c r="S415" i="1"/>
  <c r="T405" i="1"/>
  <c r="U405" i="1"/>
  <c r="V405" i="1"/>
  <c r="W405" i="1"/>
  <c r="X405" i="1"/>
  <c r="Y405" i="1"/>
  <c r="S389" i="1"/>
  <c r="S382" i="1"/>
  <c r="S365" i="1"/>
  <c r="S357" i="1"/>
  <c r="T341" i="1"/>
  <c r="T340" i="1" s="1"/>
  <c r="U341" i="1"/>
  <c r="U340" i="1" s="1"/>
  <c r="V341" i="1"/>
  <c r="V340" i="1" s="1"/>
  <c r="W341" i="1"/>
  <c r="W340" i="1" s="1"/>
  <c r="X341" i="1"/>
  <c r="X340" i="1" s="1"/>
  <c r="Y341" i="1"/>
  <c r="Y340" i="1" s="1"/>
  <c r="S329" i="1"/>
  <c r="T318" i="1"/>
  <c r="U318" i="1"/>
  <c r="V318" i="1"/>
  <c r="W318" i="1"/>
  <c r="X318" i="1"/>
  <c r="Y318" i="1"/>
  <c r="S318" i="1"/>
  <c r="U293" i="1"/>
  <c r="V293" i="1"/>
  <c r="W293" i="1"/>
  <c r="X293" i="1"/>
  <c r="Y293" i="1"/>
  <c r="W277" i="1"/>
  <c r="X277" i="1"/>
  <c r="Y277" i="1"/>
  <c r="S272" i="1"/>
  <c r="T260" i="1"/>
  <c r="W260" i="1"/>
  <c r="X260" i="1"/>
  <c r="Y260" i="1"/>
  <c r="S260" i="1"/>
  <c r="S257" i="1"/>
  <c r="T235" i="1"/>
  <c r="U235" i="1"/>
  <c r="V235" i="1"/>
  <c r="W235" i="1"/>
  <c r="X235" i="1"/>
  <c r="Y235" i="1"/>
  <c r="S235" i="1"/>
  <c r="T211" i="1"/>
  <c r="W211" i="1"/>
  <c r="X211" i="1"/>
  <c r="Y211" i="1"/>
  <c r="S211" i="1"/>
  <c r="T205" i="1"/>
  <c r="U205" i="1"/>
  <c r="V205" i="1"/>
  <c r="W205" i="1"/>
  <c r="X205" i="1"/>
  <c r="Y205" i="1"/>
  <c r="S205" i="1"/>
  <c r="T203" i="1"/>
  <c r="U203" i="1"/>
  <c r="V203" i="1"/>
  <c r="W203" i="1"/>
  <c r="X203" i="1"/>
  <c r="Y203" i="1"/>
  <c r="S203" i="1"/>
  <c r="T199" i="1"/>
  <c r="U199" i="1"/>
  <c r="V199" i="1"/>
  <c r="W199" i="1"/>
  <c r="X199" i="1"/>
  <c r="Y199" i="1"/>
  <c r="S199" i="1"/>
  <c r="T192" i="1"/>
  <c r="U192" i="1"/>
  <c r="V192" i="1"/>
  <c r="W192" i="1"/>
  <c r="X192" i="1"/>
  <c r="Y192" i="1"/>
  <c r="S192" i="1"/>
  <c r="T185" i="1"/>
  <c r="U185" i="1"/>
  <c r="V185" i="1"/>
  <c r="W185" i="1"/>
  <c r="X185" i="1"/>
  <c r="Y185" i="1"/>
  <c r="S185" i="1"/>
  <c r="T182" i="1"/>
  <c r="U182" i="1"/>
  <c r="V182" i="1"/>
  <c r="W182" i="1"/>
  <c r="X182" i="1"/>
  <c r="Y182" i="1"/>
  <c r="S182" i="1"/>
  <c r="T177" i="1"/>
  <c r="U177" i="1"/>
  <c r="V177" i="1"/>
  <c r="W177" i="1"/>
  <c r="X177" i="1"/>
  <c r="Y177" i="1"/>
  <c r="S177" i="1"/>
  <c r="S171" i="1"/>
  <c r="T168" i="1"/>
  <c r="U168" i="1"/>
  <c r="V168" i="1"/>
  <c r="W168" i="1"/>
  <c r="X168" i="1"/>
  <c r="Y168" i="1"/>
  <c r="S168" i="1"/>
  <c r="T156" i="1"/>
  <c r="U156" i="1"/>
  <c r="V156" i="1"/>
  <c r="W156" i="1"/>
  <c r="X156" i="1"/>
  <c r="Y156" i="1"/>
  <c r="S156" i="1"/>
  <c r="T152" i="1"/>
  <c r="U152" i="1"/>
  <c r="V152" i="1"/>
  <c r="W152" i="1"/>
  <c r="X152" i="1"/>
  <c r="Y152" i="1"/>
  <c r="S152" i="1"/>
  <c r="T141" i="1"/>
  <c r="S135" i="1"/>
  <c r="T117" i="1"/>
  <c r="U117" i="1"/>
  <c r="V117" i="1"/>
  <c r="W117" i="1"/>
  <c r="X117" i="1"/>
  <c r="Y117" i="1"/>
  <c r="S117" i="1"/>
  <c r="S105" i="1"/>
  <c r="T100" i="1"/>
  <c r="U100" i="1"/>
  <c r="V100" i="1"/>
  <c r="W100" i="1"/>
  <c r="X100" i="1"/>
  <c r="Y100" i="1"/>
  <c r="S100" i="1"/>
  <c r="S93" i="1"/>
  <c r="T81" i="1"/>
  <c r="U81" i="1"/>
  <c r="V81" i="1"/>
  <c r="W81" i="1"/>
  <c r="X81" i="1"/>
  <c r="Y81" i="1"/>
  <c r="S81" i="1"/>
  <c r="T57" i="1"/>
  <c r="W57" i="1"/>
  <c r="X57" i="1"/>
  <c r="Y57" i="1"/>
  <c r="S57" i="1"/>
  <c r="S53" i="1"/>
  <c r="T50" i="1"/>
  <c r="U50" i="1"/>
  <c r="V50" i="1"/>
  <c r="W50" i="1"/>
  <c r="X50" i="1"/>
  <c r="Y50" i="1"/>
  <c r="S50" i="1"/>
  <c r="S45" i="1"/>
  <c r="U32" i="1"/>
  <c r="V32" i="1"/>
  <c r="W32" i="1"/>
  <c r="X32" i="1"/>
  <c r="Y32" i="1"/>
  <c r="S16" i="1"/>
  <c r="S12" i="1"/>
  <c r="V64" i="1" l="1"/>
  <c r="V57" i="1" s="1"/>
  <c r="U64" i="1"/>
  <c r="U57" i="1" s="1"/>
  <c r="T92" i="1"/>
  <c r="S92" i="1"/>
  <c r="T90" i="1"/>
  <c r="S90" i="1"/>
  <c r="U290" i="1"/>
  <c r="V290" i="1"/>
  <c r="T290" i="1"/>
  <c r="T277" i="1" s="1"/>
  <c r="S290" i="1"/>
  <c r="S277" i="1" s="1"/>
  <c r="S291" i="1"/>
  <c r="T291" i="1"/>
  <c r="U291" i="1"/>
  <c r="V291" i="1"/>
  <c r="W291" i="1"/>
  <c r="X291" i="1"/>
  <c r="Y291" i="1"/>
  <c r="V271" i="1" l="1"/>
  <c r="V260" i="1" s="1"/>
  <c r="U271" i="1"/>
  <c r="U260" i="1" s="1"/>
  <c r="V488" i="1" l="1"/>
  <c r="U488" i="1"/>
  <c r="S473" i="1"/>
  <c r="V469" i="1"/>
  <c r="U469" i="1"/>
  <c r="V438" i="1"/>
  <c r="U438" i="1"/>
  <c r="V437" i="1"/>
  <c r="U437" i="1"/>
  <c r="V430" i="1" l="1"/>
  <c r="S459" i="1"/>
  <c r="U430" i="1"/>
  <c r="V460" i="1"/>
  <c r="V459" i="1" s="1"/>
  <c r="U460" i="1"/>
  <c r="U459" i="1" s="1"/>
  <c r="W432" i="1"/>
  <c r="W430" i="1" l="1"/>
  <c r="T336" i="1" l="1"/>
  <c r="T335" i="1" s="1"/>
  <c r="V336" i="1"/>
  <c r="V335" i="1" s="1"/>
  <c r="W336" i="1"/>
  <c r="W335" i="1" s="1"/>
  <c r="X336" i="1"/>
  <c r="X335" i="1" s="1"/>
  <c r="Y336" i="1"/>
  <c r="Y335" i="1" s="1"/>
  <c r="U339" i="1"/>
  <c r="U336" i="1" s="1"/>
  <c r="U335" i="1" s="1"/>
  <c r="V110" i="1" l="1"/>
  <c r="T325" i="1"/>
  <c r="U325" i="1"/>
  <c r="V325" i="1"/>
  <c r="W325" i="1"/>
  <c r="X325" i="1"/>
  <c r="Y325" i="1"/>
  <c r="S325" i="1"/>
  <c r="V281" i="1" l="1"/>
  <c r="V277" i="1" s="1"/>
  <c r="U281" i="1"/>
  <c r="U277" i="1" s="1"/>
  <c r="T12" i="1" l="1"/>
  <c r="U12" i="1"/>
  <c r="V12" i="1"/>
  <c r="W12" i="1"/>
  <c r="X12" i="1"/>
  <c r="Y12" i="1"/>
  <c r="V217" i="1"/>
  <c r="U217" i="1"/>
  <c r="V216" i="1"/>
  <c r="U216" i="1"/>
  <c r="T298" i="1"/>
  <c r="T293" i="1" s="1"/>
  <c r="S298" i="1"/>
  <c r="S293" i="1" s="1"/>
  <c r="Y398" i="1"/>
  <c r="X398" i="1"/>
  <c r="W398" i="1"/>
  <c r="V377" i="1"/>
  <c r="U377" i="1"/>
  <c r="T377" i="1"/>
  <c r="S377" i="1"/>
  <c r="W369" i="1"/>
  <c r="V328" i="1"/>
  <c r="U328" i="1"/>
  <c r="V223" i="1"/>
  <c r="U223" i="1"/>
  <c r="T40" i="1"/>
  <c r="S40" i="1"/>
  <c r="S37" i="1" s="1"/>
  <c r="T33" i="1"/>
  <c r="T32" i="1" s="1"/>
  <c r="S33" i="1"/>
  <c r="S32" i="1" s="1"/>
  <c r="U211" i="1" l="1"/>
  <c r="V211" i="1"/>
  <c r="T105" i="1" l="1"/>
  <c r="U105" i="1"/>
  <c r="V105" i="1"/>
  <c r="W105" i="1"/>
  <c r="X105" i="1"/>
  <c r="Y105" i="1"/>
  <c r="T37" i="1"/>
  <c r="U37" i="1"/>
  <c r="V37" i="1"/>
  <c r="W37" i="1"/>
  <c r="X37" i="1"/>
  <c r="Y37" i="1"/>
  <c r="T45" i="1"/>
  <c r="U45" i="1"/>
  <c r="V45" i="1"/>
  <c r="W45" i="1"/>
  <c r="X45" i="1"/>
  <c r="Y45" i="1"/>
  <c r="T16" i="1"/>
  <c r="U16" i="1"/>
  <c r="V16" i="1"/>
  <c r="W16" i="1"/>
  <c r="X16" i="1"/>
  <c r="Y16" i="1"/>
  <c r="T494" i="1"/>
  <c r="T493" i="1" s="1"/>
  <c r="T492" i="1" s="1"/>
  <c r="U494" i="1"/>
  <c r="U493" i="1" s="1"/>
  <c r="U492" i="1" s="1"/>
  <c r="V494" i="1"/>
  <c r="V493" i="1" s="1"/>
  <c r="V492" i="1" s="1"/>
  <c r="W494" i="1"/>
  <c r="W493" i="1" s="1"/>
  <c r="W492" i="1" s="1"/>
  <c r="X494" i="1"/>
  <c r="X493" i="1" s="1"/>
  <c r="X492" i="1" s="1"/>
  <c r="Y494" i="1"/>
  <c r="Y493" i="1" s="1"/>
  <c r="Y492" i="1" s="1"/>
  <c r="S494" i="1"/>
  <c r="S493" i="1" s="1"/>
  <c r="S492" i="1" s="1"/>
  <c r="T457" i="1" l="1"/>
  <c r="U457" i="1"/>
  <c r="V457" i="1"/>
  <c r="W457" i="1"/>
  <c r="X457" i="1"/>
  <c r="Y457" i="1"/>
  <c r="S457" i="1"/>
  <c r="T451" i="1"/>
  <c r="U451" i="1"/>
  <c r="V451" i="1"/>
  <c r="W451" i="1"/>
  <c r="X451" i="1"/>
  <c r="Y451" i="1"/>
  <c r="S451" i="1"/>
  <c r="T427" i="1"/>
  <c r="T426" i="1" s="1"/>
  <c r="U427" i="1"/>
  <c r="U426" i="1" s="1"/>
  <c r="V427" i="1"/>
  <c r="V426" i="1" s="1"/>
  <c r="W427" i="1"/>
  <c r="W426" i="1" s="1"/>
  <c r="X427" i="1"/>
  <c r="X426" i="1" s="1"/>
  <c r="Y427" i="1"/>
  <c r="Y426" i="1" s="1"/>
  <c r="S427" i="1"/>
  <c r="S426" i="1" s="1"/>
  <c r="T422" i="1"/>
  <c r="U422" i="1"/>
  <c r="V422" i="1"/>
  <c r="W422" i="1"/>
  <c r="X422" i="1"/>
  <c r="Y422" i="1"/>
  <c r="T418" i="1"/>
  <c r="U418" i="1"/>
  <c r="V418" i="1"/>
  <c r="W418" i="1"/>
  <c r="X418" i="1"/>
  <c r="Y418" i="1"/>
  <c r="S418" i="1"/>
  <c r="T413" i="1"/>
  <c r="U413" i="1"/>
  <c r="V413" i="1"/>
  <c r="W413" i="1"/>
  <c r="X413" i="1"/>
  <c r="Y413" i="1"/>
  <c r="S413" i="1"/>
  <c r="S405" i="1"/>
  <c r="T403" i="1"/>
  <c r="U403" i="1"/>
  <c r="V403" i="1"/>
  <c r="W403" i="1"/>
  <c r="X403" i="1"/>
  <c r="Y403" i="1"/>
  <c r="S403" i="1"/>
  <c r="T401" i="1"/>
  <c r="U401" i="1"/>
  <c r="V401" i="1"/>
  <c r="W401" i="1"/>
  <c r="X401" i="1"/>
  <c r="Y401" i="1"/>
  <c r="S401" i="1"/>
  <c r="T399" i="1"/>
  <c r="U399" i="1"/>
  <c r="V399" i="1"/>
  <c r="W399" i="1"/>
  <c r="X399" i="1"/>
  <c r="Y399" i="1"/>
  <c r="S399" i="1"/>
  <c r="T397" i="1"/>
  <c r="U397" i="1"/>
  <c r="V397" i="1"/>
  <c r="W397" i="1"/>
  <c r="X397" i="1"/>
  <c r="Y397" i="1"/>
  <c r="S397" i="1"/>
  <c r="T395" i="1"/>
  <c r="U395" i="1"/>
  <c r="V395" i="1"/>
  <c r="W395" i="1"/>
  <c r="X395" i="1"/>
  <c r="Y395" i="1"/>
  <c r="S395" i="1"/>
  <c r="Y393" i="1"/>
  <c r="T393" i="1"/>
  <c r="U393" i="1"/>
  <c r="V393" i="1"/>
  <c r="W393" i="1"/>
  <c r="X393" i="1"/>
  <c r="S393" i="1"/>
  <c r="T389" i="1"/>
  <c r="U389" i="1"/>
  <c r="V389" i="1"/>
  <c r="W389" i="1"/>
  <c r="X389" i="1"/>
  <c r="Y389" i="1"/>
  <c r="T387" i="1"/>
  <c r="U387" i="1"/>
  <c r="V387" i="1"/>
  <c r="W387" i="1"/>
  <c r="X387" i="1"/>
  <c r="Y387" i="1"/>
  <c r="S387" i="1"/>
  <c r="T385" i="1"/>
  <c r="U385" i="1"/>
  <c r="V385" i="1"/>
  <c r="W385" i="1"/>
  <c r="X385" i="1"/>
  <c r="Y385" i="1"/>
  <c r="S385" i="1"/>
  <c r="T382" i="1"/>
  <c r="U382" i="1"/>
  <c r="V382" i="1"/>
  <c r="W382" i="1"/>
  <c r="X382" i="1"/>
  <c r="Y382" i="1"/>
  <c r="T380" i="1"/>
  <c r="U380" i="1"/>
  <c r="V380" i="1"/>
  <c r="W380" i="1"/>
  <c r="X380" i="1"/>
  <c r="Y380" i="1"/>
  <c r="S380" i="1"/>
  <c r="T378" i="1"/>
  <c r="U378" i="1"/>
  <c r="V378" i="1"/>
  <c r="W378" i="1"/>
  <c r="X378" i="1"/>
  <c r="Y378" i="1"/>
  <c r="S378" i="1"/>
  <c r="T376" i="1"/>
  <c r="U376" i="1"/>
  <c r="V376" i="1"/>
  <c r="W376" i="1"/>
  <c r="X376" i="1"/>
  <c r="Y376" i="1"/>
  <c r="S376" i="1"/>
  <c r="T365" i="1"/>
  <c r="U365" i="1"/>
  <c r="V365" i="1"/>
  <c r="W365" i="1"/>
  <c r="X365" i="1"/>
  <c r="Y365" i="1"/>
  <c r="T357" i="1"/>
  <c r="U357" i="1"/>
  <c r="V357" i="1"/>
  <c r="W357" i="1"/>
  <c r="X357" i="1"/>
  <c r="Y357" i="1"/>
  <c r="T353" i="1"/>
  <c r="U353" i="1"/>
  <c r="V353" i="1"/>
  <c r="W353" i="1"/>
  <c r="X353" i="1"/>
  <c r="Y353" i="1"/>
  <c r="S353" i="1"/>
  <c r="T351" i="1"/>
  <c r="U351" i="1"/>
  <c r="V351" i="1"/>
  <c r="W351" i="1"/>
  <c r="X351" i="1"/>
  <c r="Y351" i="1"/>
  <c r="S351" i="1"/>
  <c r="T349" i="1"/>
  <c r="U349" i="1"/>
  <c r="V349" i="1"/>
  <c r="W349" i="1"/>
  <c r="X349" i="1"/>
  <c r="Y349" i="1"/>
  <c r="S349" i="1"/>
  <c r="T347" i="1"/>
  <c r="U347" i="1"/>
  <c r="V347" i="1"/>
  <c r="W347" i="1"/>
  <c r="X347" i="1"/>
  <c r="Y347" i="1"/>
  <c r="S347" i="1"/>
  <c r="S340" i="1"/>
  <c r="T329" i="1"/>
  <c r="U329" i="1"/>
  <c r="V329" i="1"/>
  <c r="W329" i="1"/>
  <c r="X329" i="1"/>
  <c r="Y329" i="1"/>
  <c r="T327" i="1"/>
  <c r="T324" i="1" s="1"/>
  <c r="T323" i="1" s="1"/>
  <c r="U327" i="1"/>
  <c r="V327" i="1"/>
  <c r="W327" i="1"/>
  <c r="X327" i="1"/>
  <c r="X324" i="1" s="1"/>
  <c r="X323" i="1" s="1"/>
  <c r="Y327" i="1"/>
  <c r="S327" i="1"/>
  <c r="S324" i="1" s="1"/>
  <c r="T272" i="1"/>
  <c r="U272" i="1"/>
  <c r="V272" i="1"/>
  <c r="W272" i="1"/>
  <c r="X272" i="1"/>
  <c r="Y272" i="1"/>
  <c r="T197" i="1"/>
  <c r="U197" i="1"/>
  <c r="V197" i="1"/>
  <c r="W197" i="1"/>
  <c r="X197" i="1"/>
  <c r="Y197" i="1"/>
  <c r="S197" i="1"/>
  <c r="T190" i="1"/>
  <c r="U190" i="1"/>
  <c r="V190" i="1"/>
  <c r="W190" i="1"/>
  <c r="X190" i="1"/>
  <c r="Y190" i="1"/>
  <c r="S190" i="1"/>
  <c r="T180" i="1"/>
  <c r="U180" i="1"/>
  <c r="V180" i="1"/>
  <c r="W180" i="1"/>
  <c r="X180" i="1"/>
  <c r="Y180" i="1"/>
  <c r="S180" i="1"/>
  <c r="T171" i="1"/>
  <c r="U171" i="1"/>
  <c r="V171" i="1"/>
  <c r="W171" i="1"/>
  <c r="X171" i="1"/>
  <c r="Y171" i="1"/>
  <c r="T166" i="1"/>
  <c r="U166" i="1"/>
  <c r="V166" i="1"/>
  <c r="W166" i="1"/>
  <c r="X166" i="1"/>
  <c r="Y166" i="1"/>
  <c r="S166" i="1"/>
  <c r="S141" i="1"/>
  <c r="T135" i="1"/>
  <c r="U135" i="1"/>
  <c r="V135" i="1"/>
  <c r="W135" i="1"/>
  <c r="X135" i="1"/>
  <c r="Y135" i="1"/>
  <c r="T133" i="1"/>
  <c r="U133" i="1"/>
  <c r="V133" i="1"/>
  <c r="W133" i="1"/>
  <c r="X133" i="1"/>
  <c r="Y133" i="1"/>
  <c r="S133" i="1"/>
  <c r="T131" i="1"/>
  <c r="U131" i="1"/>
  <c r="V131" i="1"/>
  <c r="W131" i="1"/>
  <c r="X131" i="1"/>
  <c r="Y131" i="1"/>
  <c r="S131" i="1"/>
  <c r="T129" i="1"/>
  <c r="U129" i="1"/>
  <c r="V129" i="1"/>
  <c r="W129" i="1"/>
  <c r="X129" i="1"/>
  <c r="Y129" i="1"/>
  <c r="S129" i="1"/>
  <c r="T115" i="1"/>
  <c r="U115" i="1"/>
  <c r="V115" i="1"/>
  <c r="W115" i="1"/>
  <c r="X115" i="1"/>
  <c r="Y115" i="1"/>
  <c r="S115" i="1"/>
  <c r="T93" i="1"/>
  <c r="U93" i="1"/>
  <c r="V93" i="1"/>
  <c r="W93" i="1"/>
  <c r="X93" i="1"/>
  <c r="Y93" i="1"/>
  <c r="T89" i="1"/>
  <c r="U89" i="1"/>
  <c r="V89" i="1"/>
  <c r="W89" i="1"/>
  <c r="X89" i="1"/>
  <c r="Y89" i="1"/>
  <c r="S89" i="1"/>
  <c r="T87" i="1"/>
  <c r="U87" i="1"/>
  <c r="V87" i="1"/>
  <c r="W87" i="1"/>
  <c r="X87" i="1"/>
  <c r="Y87" i="1"/>
  <c r="S87" i="1"/>
  <c r="T85" i="1"/>
  <c r="U85" i="1"/>
  <c r="V85" i="1"/>
  <c r="W85" i="1"/>
  <c r="X85" i="1"/>
  <c r="Y85" i="1"/>
  <c r="S85" i="1"/>
  <c r="T53" i="1"/>
  <c r="U53" i="1"/>
  <c r="V53" i="1"/>
  <c r="W53" i="1"/>
  <c r="X53" i="1"/>
  <c r="Y53" i="1"/>
  <c r="T30" i="1"/>
  <c r="U30" i="1"/>
  <c r="V30" i="1"/>
  <c r="W30" i="1"/>
  <c r="X30" i="1"/>
  <c r="Y30" i="1"/>
  <c r="S30" i="1"/>
  <c r="W176" i="1" l="1"/>
  <c r="V176" i="1"/>
  <c r="W324" i="1"/>
  <c r="W323" i="1" s="1"/>
  <c r="Y346" i="1"/>
  <c r="U346" i="1"/>
  <c r="X356" i="1"/>
  <c r="T356" i="1"/>
  <c r="Y176" i="1"/>
  <c r="U176" i="1"/>
  <c r="V324" i="1"/>
  <c r="V323" i="1" s="1"/>
  <c r="X346" i="1"/>
  <c r="T346" i="1"/>
  <c r="W356" i="1"/>
  <c r="X176" i="1"/>
  <c r="T176" i="1"/>
  <c r="Y324" i="1"/>
  <c r="Y323" i="1" s="1"/>
  <c r="U324" i="1"/>
  <c r="U323" i="1" s="1"/>
  <c r="W346" i="1"/>
  <c r="V356" i="1"/>
  <c r="V346" i="1"/>
  <c r="Y356" i="1"/>
  <c r="U356" i="1"/>
  <c r="S323" i="1"/>
  <c r="S346" i="1"/>
  <c r="S176" i="1"/>
  <c r="S356" i="1"/>
  <c r="T257" i="1" l="1"/>
  <c r="U257" i="1"/>
  <c r="V257" i="1"/>
  <c r="W257" i="1"/>
  <c r="X257" i="1"/>
  <c r="Y257" i="1"/>
  <c r="T255" i="1"/>
  <c r="U255" i="1"/>
  <c r="V255" i="1"/>
  <c r="W255" i="1"/>
  <c r="X255" i="1"/>
  <c r="Y255" i="1"/>
  <c r="S255" i="1"/>
  <c r="S210" i="1" s="1"/>
  <c r="S174" i="1"/>
  <c r="T174" i="1"/>
  <c r="U174" i="1"/>
  <c r="V174" i="1"/>
  <c r="T455" i="1"/>
  <c r="U455" i="1"/>
  <c r="V455" i="1"/>
  <c r="W455" i="1"/>
  <c r="X455" i="1"/>
  <c r="Y455" i="1"/>
  <c r="S455" i="1"/>
  <c r="S454" i="1" s="1"/>
  <c r="S453" i="1" s="1"/>
  <c r="T449" i="1"/>
  <c r="U449" i="1"/>
  <c r="V449" i="1"/>
  <c r="W449" i="1"/>
  <c r="X449" i="1"/>
  <c r="Y449" i="1"/>
  <c r="S449" i="1"/>
  <c r="T447" i="1"/>
  <c r="U447" i="1"/>
  <c r="V447" i="1"/>
  <c r="W447" i="1"/>
  <c r="X447" i="1"/>
  <c r="Y447" i="1"/>
  <c r="S447" i="1"/>
  <c r="W445" i="1"/>
  <c r="X445" i="1"/>
  <c r="Y445" i="1"/>
  <c r="T445" i="1"/>
  <c r="U445" i="1"/>
  <c r="V445" i="1"/>
  <c r="S445" i="1"/>
  <c r="W444" i="1" l="1"/>
  <c r="T444" i="1"/>
  <c r="W210" i="1"/>
  <c r="W209" i="1" s="1"/>
  <c r="V210" i="1"/>
  <c r="V209" i="1" s="1"/>
  <c r="T454" i="1"/>
  <c r="T453" i="1" s="1"/>
  <c r="W454" i="1"/>
  <c r="W453" i="1" s="1"/>
  <c r="W425" i="1" s="1"/>
  <c r="V444" i="1"/>
  <c r="X444" i="1"/>
  <c r="V454" i="1"/>
  <c r="V453" i="1" s="1"/>
  <c r="Y210" i="1"/>
  <c r="Y209" i="1" s="1"/>
  <c r="U210" i="1"/>
  <c r="U209" i="1" s="1"/>
  <c r="X454" i="1"/>
  <c r="X453" i="1" s="1"/>
  <c r="X425" i="1" s="1"/>
  <c r="Y444" i="1"/>
  <c r="U444" i="1"/>
  <c r="Y454" i="1"/>
  <c r="Y453" i="1" s="1"/>
  <c r="Y425" i="1" s="1"/>
  <c r="U454" i="1"/>
  <c r="U453" i="1" s="1"/>
  <c r="U425" i="1" s="1"/>
  <c r="X210" i="1"/>
  <c r="X209" i="1" s="1"/>
  <c r="T210" i="1"/>
  <c r="T209" i="1" s="1"/>
  <c r="S444" i="1"/>
  <c r="S425" i="1" s="1"/>
  <c r="S209" i="1"/>
  <c r="V425" i="1" l="1"/>
  <c r="T425" i="1"/>
  <c r="T415" i="1" l="1"/>
  <c r="U415" i="1"/>
  <c r="V415" i="1"/>
  <c r="W415" i="1"/>
  <c r="X415" i="1"/>
  <c r="Y415" i="1"/>
  <c r="T411" i="1"/>
  <c r="U411" i="1"/>
  <c r="V411" i="1"/>
  <c r="W411" i="1"/>
  <c r="X411" i="1"/>
  <c r="Y411" i="1"/>
  <c r="S411" i="1"/>
  <c r="T420" i="1"/>
  <c r="U420" i="1"/>
  <c r="V420" i="1"/>
  <c r="W420" i="1"/>
  <c r="X420" i="1"/>
  <c r="Y420" i="1"/>
  <c r="S420" i="1"/>
  <c r="W174" i="1"/>
  <c r="X174" i="1"/>
  <c r="Y174" i="1"/>
  <c r="T127" i="1"/>
  <c r="U127" i="1"/>
  <c r="V127" i="1"/>
  <c r="W127" i="1"/>
  <c r="X127" i="1"/>
  <c r="Y127" i="1"/>
  <c r="S127" i="1"/>
  <c r="T125" i="1"/>
  <c r="U125" i="1"/>
  <c r="V125" i="1"/>
  <c r="W125" i="1"/>
  <c r="X125" i="1"/>
  <c r="Y125" i="1"/>
  <c r="S125" i="1"/>
  <c r="W410" i="1" l="1"/>
  <c r="W345" i="1" s="1"/>
  <c r="V410" i="1"/>
  <c r="V345" i="1" s="1"/>
  <c r="W11" i="1"/>
  <c r="W10" i="1" s="1"/>
  <c r="Y11" i="1"/>
  <c r="Y10" i="1" s="1"/>
  <c r="T11" i="1"/>
  <c r="T10" i="1" s="1"/>
  <c r="V11" i="1"/>
  <c r="V10" i="1" s="1"/>
  <c r="U11" i="1"/>
  <c r="U10" i="1" s="1"/>
  <c r="Y410" i="1"/>
  <c r="Y345" i="1" s="1"/>
  <c r="U410" i="1"/>
  <c r="U345" i="1" s="1"/>
  <c r="X11" i="1"/>
  <c r="X10" i="1" s="1"/>
  <c r="X410" i="1"/>
  <c r="X345" i="1" s="1"/>
  <c r="T410" i="1"/>
  <c r="T345" i="1" s="1"/>
  <c r="S410" i="1"/>
  <c r="S345" i="1" s="1"/>
  <c r="S11" i="1"/>
  <c r="S10" i="1" s="1"/>
  <c r="S9" i="1" s="1"/>
  <c r="T9" i="1" l="1"/>
  <c r="X9" i="1"/>
  <c r="Y9" i="1"/>
  <c r="V9" i="1"/>
  <c r="W9" i="1"/>
  <c r="U9" i="1"/>
  <c r="T496" i="1" l="1"/>
  <c r="U496" i="1"/>
  <c r="S496" i="1"/>
  <c r="W496" i="1"/>
  <c r="X496" i="1"/>
  <c r="V496" i="1"/>
  <c r="Y496" i="1"/>
</calcChain>
</file>

<file path=xl/sharedStrings.xml><?xml version="1.0" encoding="utf-8"?>
<sst xmlns="http://schemas.openxmlformats.org/spreadsheetml/2006/main" count="3227" uniqueCount="1159">
  <si>
    <t>Всего:</t>
  </si>
  <si>
    <t/>
  </si>
  <si>
    <t>Условно утвержденные расходы на первый и второй годы планового периода в соответствии с решением о местном бюджете муниципальног района</t>
  </si>
  <si>
    <t>1) с 31.07.1998 по 01.01.2999; 
2) с 01.01.2009 по 01.01.2999</t>
  </si>
  <si>
    <t xml:space="preserve">1) п. 5 ст. 184.1 ; 
2) п. 1 ч. 1 ст. 15 гл. 3 </t>
  </si>
  <si>
    <t>1) Федеральный закон "Бюджетный Кодекс Российской Федерации (ред. от 29.12.2015 г.)" от 31.07.1998 №145-фз; 
2) Федеральный закон "Об общих принципах организации местного самоуправления в Российской Федерации (ред. от 30.03.2015 г.)" от 06.10.2003 №131-фз</t>
  </si>
  <si>
    <t>Об общих принципах организации местного самоуправления в Российской Федерации (ред. от 30.03.2015 г.)</t>
  </si>
  <si>
    <t>Условно-утвержденные расходы</t>
  </si>
  <si>
    <t>Департамент финансов Нефтеюганского района</t>
  </si>
  <si>
    <t>с 01.01.2009 по 01.01.2999</t>
  </si>
  <si>
    <t xml:space="preserve">п. 5 ст. 65 гл. 8 </t>
  </si>
  <si>
    <t>Федеральный закон "Об общих принципах организации местного самоуправления в Российской Федерации (ред. от 30.03.2015 г.)" от 06.10.2003 №131-фз</t>
  </si>
  <si>
    <t>Реализация инициативных проектов</t>
  </si>
  <si>
    <t>в целом</t>
  </si>
  <si>
    <t>Управление и распоряжение муниципальным имуществом</t>
  </si>
  <si>
    <t>Проведение санитарно-противоэпидемиологических мероприятий, связанных с профилактикой и устранением последствий распространения новой короновирусной инфекции (COVID-19)</t>
  </si>
  <si>
    <t>Ликвидация объектов, утративших технологическую необходимость или пришедших в ветхое состояние, объектов инженерной инфраструктуры, хозяйственных построек, незаконных (самовольных) строений</t>
  </si>
  <si>
    <t>Реализация наказов избирателей депутатам Думы Ханты-Мансийского автономного округа – Югры</t>
  </si>
  <si>
    <t>Приобретение жилых помещений путем заключения муниципальных контрактов долевого участия в строительстве и купли-продажи на территории городского и сельских поселений Нефтеюганского района и предоставление возмещения за изымаемое жилое помещение</t>
  </si>
  <si>
    <t>Региональный проект "Обеспечение устойчивого сокращения непригодного для проживания жилищного фонда"</t>
  </si>
  <si>
    <t>Благоустройство территорий поселений Нефтеюганского района</t>
  </si>
  <si>
    <t>Реализация мероприятий по содействию трудоустройству граждан</t>
  </si>
  <si>
    <t>Обеспечение защиты информации и персональных данных</t>
  </si>
  <si>
    <t>Региональный проект "Формирование комфортной городской среды"</t>
  </si>
  <si>
    <t>Поощрение за внедрение практик инициативного бюджетирования (Народный бюджет)</t>
  </si>
  <si>
    <t>Ремонт автомобильных дорог общего пользования местного значения поселений</t>
  </si>
  <si>
    <t>Стимулирование культурного разнообразия в Нефтеюганском районе</t>
  </si>
  <si>
    <t>Подготовка и проведение муниципальных выборов</t>
  </si>
  <si>
    <t>Уплата администрациями поселений выкупной цены собственникам помещений в домах, в отношении которых принято  решение о сносе</t>
  </si>
  <si>
    <t>Снос строений, приспособленных для проживания (балков)</t>
  </si>
  <si>
    <t>Повышение экологически безопасного уровня обращения с отходами и качества жизни населения</t>
  </si>
  <si>
    <t>Организация деятельности по обращению с отходами производства и потребления</t>
  </si>
  <si>
    <t>Иные межбюджетные трансферты, предоставляемые из бюджета муниципального района, не связанные с заключением соглашений</t>
  </si>
  <si>
    <t>1) с 15.05.2017 по 01.01.2999; 
2) с 27.05.2015 по 01.01.2999; 
3) с 01.01.2017 по 31.12.2999; 
4) с 01.01.2009 по 01.01.2999; 
5) с 29.03.2011 по 01.01.2999; 
6) с 01.01.2009 по 01.01.2999; 
7) с 28.11.2019 по 01.01.2999</t>
  </si>
  <si>
    <t xml:space="preserve">1) п. 1 ; 
2) п. 1 ; 
3) п. 1 ; 
4) п. 2 ст. 18.1 гл. 3 ; 
5) п. 1 ; 
6) ст. 11.2 гл. 3 ; 
7) п. 1 </t>
  </si>
  <si>
    <t>1) Постановление Администрации муниципального образования "О порядке проведения мониторинга и оценки качества организации и осуществления бюджетного процесса органами местного самоуправления поселений, входящих в состав Нефтеюганского района" от 15.05.2017 №753-па;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порядке проведения мониторинга и оценки качества организации и осуществления бюджетного процесса в городских округах и муниципальных районах Ханты-Мансийского автономного округа - Югры" от 18.03.2011 №65-п-п; 
6) Закон автономного округа "О межбюджетных отношениях в Ханты-Мансийском автономном округе - Югре (ред. от 28.05.2015, с изм. от 15.10.2015 г.)" от 10.11.2008 №132-оз;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</si>
  <si>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Поощрение за достижение высоких показателей качества организации и осуществления бюджетного процесса</t>
  </si>
  <si>
    <t>Поощрение достижения наилучших показателей качества организации и осуществления бюджетного процесса в поселениях</t>
  </si>
  <si>
    <t>1) с 27.05.2015 по 01.01.2999; 
2) с 01.01.2017 по 31.12.2999; 
3) с 01.01.2009 по 01.01.2999; 
4) с 01.01.2009 по 01.01.2999; 
5) с 28.11.2019 по 01.01.2999</t>
  </si>
  <si>
    <t xml:space="preserve">1) п. 1 ; 
2) п. 1 ; 
3) абз. 1 ст. 60 гл. 8 ; 
4) ст. 11.2 гл. 3 ; 
5)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</si>
  <si>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</si>
  <si>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Обеспечение сбалансированности местных бюджетов</t>
  </si>
  <si>
    <t>Поддержка мер по обеспечению сбалансированности бюджетов поселений</t>
  </si>
  <si>
    <t>в иных случаях, не связанных с заключением соглашений, предусмотренных в подпункте 1.6.4.1, всего</t>
  </si>
  <si>
    <t>1) с 01.01.2017 по 31.12.2999; 
2) с 01.01.2009 по 01.01.2999; 
3) с 02.05.1991 по 01.01.2999; 
4) с 01.01.2019 по 31.12.2030</t>
  </si>
  <si>
    <t>1) в целом; 
2) подп. 27 п. 1 ст. 15 гл. 3 ; 
3) п. 1 ст. 7 ; 
4)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</si>
  <si>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занятости населения в Российской Федерации" от 19.04.1991 №1032-1; 
4) Постановление Правительства автономного округа "О гос. программе ХМАО-Югры "Развитие образования"." от 05.10.2018 №338-п-п</t>
  </si>
  <si>
    <t>Создание условий для вовлечения молодежи в активную социальную деятельность</t>
  </si>
  <si>
    <t>Департамент образования и молодежной политики Нефтеюганского района</t>
  </si>
  <si>
    <t>организация и осуществление мероприятий межпоселенческого характера по работе с детьми и молодежью</t>
  </si>
  <si>
    <t>1) с 28.11.2019 по 01.01.2999; 
2) с 01.01.2020 по 31.12.2999; 
3) с 20.12.2018 по 01.01.2999</t>
  </si>
  <si>
    <t xml:space="preserve">1) п. 1 ; 
2) п. 4 ст. 2 ; 
3) п. 1 </t>
  </si>
  <si>
    <t>1)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2)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 
3) Постановление Администрации муниципального образования "О внесении изменений в постановление администрации Нефтеюганского района от 31.10.2016 № 1793-па-нпа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20.12.2018 №2351-па-нпа</t>
  </si>
  <si>
    <t>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t>
  </si>
  <si>
    <t>Защита населения от болезней, общих для человека и животных</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</si>
  <si>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</si>
  <si>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 с 01.01.2019 по 01.01.2999; 
2) с 27.05.2015 по 01.01.2999; 
3) с 01.01.2009 по 01.01.2999; 
4) с 17.11.2016 по 01.01.2999; 
5) с 01.01.2009 по 01.01.2999; 
6) с 01.01.2019 по 31.12.2030; 
7) с 28.11.2019 по 01.01.2999</t>
  </si>
  <si>
    <t xml:space="preserve">1) п. 1 ; 
2) п. 1 ; 
3) п. 2 ст. 65 гл. 8 ; 
4) ст. 4 ; 
5) ст. 11.2 гл. 3 ; 
6) п. 1 ; 
7) п. 1 </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</si>
  <si>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5) Закон автономного округа "О межбюджетных отношениях в Ханты-Мансийском автономном округе - Югре (ред. от 28.05.2015, с изм. от 15.10.2015 г.)" от 10.11.2008 №132-оз; 
6) Постановление Правительства автономного округа "О гос. программе ХМА-Югры  "Экологическая безопасность" от 05.10.2018 №352-п-п;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</si>
  <si>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t>
  </si>
  <si>
    <t>1) с 01.01.2019 по 01.01.2999; 
2) с 27.05.2015 по 01.01.2999; 
3) с 19.09.2008 по 01.01.2999; 
4) с 20.11.1997 по 01.01.2999; 
5) с 01.01.2009 по 01.01.2999; 
6) с 01.01.2009 по 01.01.2999; 
7) с 01.01.2019 по 31.12.2030</t>
  </si>
  <si>
    <t xml:space="preserve">1) п. 1 ; 
2) п. 1 ; 
3) ст. 7.1 ; 
4) п. 5 ст. 19 гл. 2 ; 
5) п. 2 ст. 65 гл. 8 ; 
6) п. 2 ч. 1 ст. 10 гл. 3 ; 
7) п. 1 </t>
  </si>
  <si>
    <t>1) Постановление Администрации муниципального образования "Совершенствование муниципального управления в Нефтеюганском районе на 2019-2024 годы и на период до 2030 года" от 19.12.2018 №2336-па-нпа;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 
7) Постановление Правительства автономного округа "О гос. программе ХМА-Югры "Развитие государственной гражданской и муниципальной службы"." от 05.10.2018 №358-п-п</t>
  </si>
  <si>
    <t>Осуществление полномочий в сфере государственной регистрации актов гражданского состояния</t>
  </si>
  <si>
    <t>На государственную регистрацию актов гражданского состояния</t>
  </si>
  <si>
    <t>1) с 27.05.2015 по 01.01.2999; 
2) с 19.05.2006 по 01.01.2999; 
3) с 01.01.2009 по 01.01.2999; 
4) с 30.12.2007 по 01.01.2999; 
5) с 01.01.2009 по 01.01.2999; 
6) с 28.03.1997 по 01.01.2999; 
7) с 28.11.2019 по 01.01.2999</t>
  </si>
  <si>
    <t xml:space="preserve">1) п. 1 ; 
2) подп. 1 п. 2 ; 
3) п. 2 ст. 65 гл. 8 ; 
4) ст. 1 ; 
5) п. 2 ч. 1 ст. 10 гл. 3 ; 
6) в целом; 
7)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</si>
  <si>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Правительства РФ "О субвенциях на осуществление полномочий по первичному воинскому учету на территориях, где отсутствуют военные комиссариаты " от 29.04.2006 №258;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методике расчета размера и распределения субвенций между бюджетами муниципальных районов, городских округов на осуществление первичного воинского учета на территориях, где отсутствуют военные комиссариаты, и наделении органов местного самоуправления муниципальных районов отдельными государственными полномочиями по расчету и предоставлению указанных субвенций бюджетам поселений (с изменениями на 24.10.2013 г.)" от 20.12.2007 №180-оз; 
5) Закон автономного округа "О межбюджетных отношениях в Ханты-Мансийском автономном округе - Югре (ред. от 28.05.2015, с изм. от 15.10.2015 г.)" от 10.11.2008 №132-оз; 
6) Федеральный закон "О воинской обязанности и воинской службе" от 28.03.1998 №53-ФЗ-фз;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</si>
  <si>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Осуществление первичного воинского учета органами местного самоуправления поселений, муниципальных и городских округов</t>
  </si>
  <si>
    <t>На осуществление воинского учета на территориях, на которых отсутствуют структурные подразделения военных комиссариатов</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</si>
  <si>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</si>
  <si>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 с 01.01.2018 по 01.01.2999; 
2) с 27.05.2015 по 01.01.2999; 
3) с 01.01.2009 по 01.01.2999; 
4) с 01.01.2009 по 01.01.2999; 
5) с 01.01.2019 по 31.12.2030; 
6) с 28.11.2019 по 01.01.2999; 
7) с 27.11.2019 по 01.01.2999; 
8) с 18.12.2019 по 01.01.2999</t>
  </si>
  <si>
    <t xml:space="preserve">1) п. 1 ; 
2) п. 1 ; 
3) п. 5 ст. 65 гл. 8 ; 
4) ст. 11.2 гл. 3 ; 
5) п. 1 ; 
6) п. 1 ; 
7) п. 1 ; 
8) п. 1 </t>
  </si>
  <si>
    <t>1) Постановление Администрации муниципального образования "Обеспечение прав и законных интересов населения Нефтеюганского района в отдельных сферах жизнедеятельности в 2019-2024 годы и на период до 2030 года" от 21.12.2018 №2397-па-нпа;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Решение Думы муниципального образования "Об утверждении порядка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реализации мероприятий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2019-2024 годах и на период до 2030 года" от 27.11.2019 №440; 
8) Решение Думы муниципального образования "Об утверждении Порядка заключения соглашения о предоставлении субсидии из бюджета Нефтеюганского района  
в целях софинансирования расходных обязательств, возникающих при выполнении полномочий органов местного самоуправления по решению вопросов местного значения" от 18.12.2019 №446</t>
  </si>
  <si>
    <t>Охрана общественного порядка и профилактика правонарушений</t>
  </si>
  <si>
    <t>по предоставлению субсидий бюджету субъекта Российской Федерации, всего</t>
  </si>
  <si>
    <t>1) с 27.05.2015 по 01.01.2999; 
2) с 01.01.2017 по 31.12.2999; 
3) с 24.10.2008 по 01.01.2999; 
4) с 01.01.2009 по 01.01.2999</t>
  </si>
  <si>
    <t xml:space="preserve">1) п. 1 ; 
2) п. 1 ; 
3) прил. 3; 
4) абз. 1 ст. 60 гл. 8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</si>
  <si>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t>
  </si>
  <si>
    <t>Дотация на выравнивание бюджетной обеспеченности</t>
  </si>
  <si>
    <t>по предоставлению дотаций на выравнивание бюджетной обеспеченности городских, сельских поселений, всего</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</si>
  <si>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</si>
  <si>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 xml:space="preserve">абз. 2 п. 5 ст. 19 гл. 4 </t>
  </si>
  <si>
    <t>Осуществление деятельности по обращению с животными без владельцев</t>
  </si>
  <si>
    <t>Департамент строительства и жилищно-коммунального комплекса Нефтеюганского района</t>
  </si>
  <si>
    <t>1) с 27.12.2018 по 01.01.2999; 
2) с 01.01.2009 по 01.01.2999; 
3) с 01.01.2020 по 31.12.2999; 
4) с 01.09.2005 по 01.01.2999; 
5) с 02.01.2022 по 31.12.2025</t>
  </si>
  <si>
    <t>1) ст. 18 ; 
2) абз. 2 ч. 5 ст. 19 гл. 4 ; 
3) п. 1-5 ч. 3 ст. 2 ; 
4) п. 6 ст. 8 гл. 1 ; 
5) абз. 2 п. 7 прил. 21</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</si>
  <si>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Федеральный закон "Об общих принципах организации местного самоуправления в Российской Федерации (ред. от 30.03.2015 г.)" от 06.10.2003 №131-фз; 
3)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 
4) Устав муниципального образования "Устав муниципального образования Нефтеюганский район" от 16.06.2005 №616; 
5) Постановление Правительства автономного округа "О мерах по реализации государственной программы Ханты-Мансийского автономного округа - Югры "Развитие агропромышленного комплекса" от 30.12.2021 №637-п-п</t>
  </si>
  <si>
    <t>Осуществление деятельности по обращению с животными без владельцев (местный бюджет)</t>
  </si>
  <si>
    <t>Администрация Нефтеюганского района</t>
  </si>
  <si>
    <t>1) с 01.01.2017 по 31.12.2999; 
2) с 01.02.2016 по 01.01.2999; 
3) с 23.12.1996 по 01.01.2999; 
4) с 01.01.2009 по 01.01.2999; 
5) с 25.06.2009 по 01.01.2999</t>
  </si>
  <si>
    <t xml:space="preserve">1) разд. 3 ; 
2) п. 1 ; 
3) ст. 8 ; 
4) абз. 2 п. 5 ст. 19 гл. 4 ; 
5) ст. 5 гл. 2 </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</si>
  <si>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3) Федеральный закон "О дополнительных гарантиях по социальной поддержке детей-сирот и детей, оставшихся без попечения родителей" от 21.12.1996 №159-фз;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t>
  </si>
  <si>
    <t>Дополнительное обеспечение социальными гарантиями отдельных категорий граждан</t>
  </si>
  <si>
    <t>Департамент имущественных отношений Нефтеюганского района</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</si>
  <si>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</si>
  <si>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за счет собственных доходов и источников финансирования дефицита бюджета муниципального района, всего</t>
  </si>
  <si>
    <t>1) с 24.11.2004 по 01.01.2999; 
2) с 01.01.2009 по 01.01.2999; 
3) с 01.06.1993 по 01.01.2999; 
4) с 20.02.2016 по 01.01.2999</t>
  </si>
  <si>
    <t xml:space="preserve">1) ст. 4,5 ; 
2) абз. 1 ч. 5 ст. 19 гл. 4 ; 
3) ст. 33,35 разд. 3,7 ; 
4) разд. 3 </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</si>
  <si>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</si>
  <si>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Гарантии и компенсации расходов для лиц, работающих и проживающих в районах Крайнего Севера</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</si>
  <si>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</si>
  <si>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 с 31.10.2016 по 01.01.2999; 
2) с 01.01.2009 по 01.01.2999; 
3) с 06.04.1999 по 31.12.2999; 
4) с 21.11.2011 по 01.01.2999; 
5) с 07.05.2018 по 31.12.2024; 
6) с 01.01.2017 по 01.01.2999; 
7) с 01.01.2019 по 31.12.2030</t>
  </si>
  <si>
    <t>1) в целом; 
2) абз. 1 п. 5 ст. 19 гл. 4 ; 
3) в целом; 
4) ч. 1 ст. 16 ; 
5) в целом; 
6) в целом; 
7)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</si>
  <si>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санитарно-эпидемиологическом благополучии населения" (ред. от 29.12.2014г., с изм. и доп., вступ. в силу с 01.03.2015г.)" от 30.03.1999 №52-фз; 
4) Закон Российской Федерации "Об основах охраны здоровья граждан в Российской Федерации" от 21.11.2011 №323-фз; 
5) Указ Президента РФ "О национальных целях и стратегических задачах развития Российской Федерации на период до 2024 года" от 07.05.2018 №204; 
6)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 
7) Постановление Правительства автономного округа "О гос. программе ХМАО-Югры "Жилищно-коммунальный комплекс и городская среда"." от 05.10.2018 №347-п-п</t>
  </si>
  <si>
    <t>Мероприятия по проведению дезинсекции и дератизации</t>
  </si>
  <si>
    <t>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</si>
  <si>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 с 16.12.2010 по 01.01.2999; 
2) с 01.01.2009 по 01.01.2999; 
3) с 01.01.2007 по 01.01.2999; 
4) с 09.03.2021 по 01.01.2999; 
5) с 02.01.2022 по 31.12.2025</t>
  </si>
  <si>
    <t>1) п. 5 ст. 19 гл. 4 ; 
2) абз. 1 ч. 5 ст. 19 гл. 4 ; 
3) ст. 2 ; 
4) п. 1.3 разд. 1 прил. 3; 
5) разд. 1 прил. 18,25</t>
  </si>
  <si>
    <t>1)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2) Федеральный закон "Об общих принципах организации местного самоуправления в Российской Федерации (ред. от 30.03.2015 г.)" от 06.10.2003 №131-фз; 
3) Федеральный закон "О развитии сельского хозяйства (ред. от 12.02.2015 г.)" от 29.12.2006 №264-фз; 
4) Постановление Администрации муниципального образования "Об утверждении Порядков предоставления субсидий на поддержку и развитие растениеводства, животноводства, малых форм хозяйствования, на развитие рыбохозяйственного комплекса и деятельности по заготовке и переработке  
дикоросов из бюджета Нефтеюганского района за счет субвенций из бюджета Ханты-Мансийского автономного округа - Югры" от 09.03.2021 №337-па-нпа; 
5) Постановление Правительства автономного округа "О мерах по реализации государственной программы Ханты-Мансийского автономного округа - Югры "Развитие агропромышленного комплекса" от 30.12.2021 №637-п-п</t>
  </si>
  <si>
    <t>Поддержа развития рыбохозяйственного комплекса</t>
  </si>
  <si>
    <t>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</si>
  <si>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1) с 01.01.2009 по 01.01.2999; 
2) с 10.02.2011 по 01.01.2999; 
3) с 30.04.1999 по 01.01.2999; 
4) с 16.05.2022 по 01.01.2999</t>
  </si>
  <si>
    <t>1) абз. 1 ч. 5 ст. 19 гл. 4 ; 
2) ст. 3 ; 
3) ст. 7 ; 
4) прил. 1-6</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</si>
  <si>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2014 - 2020 годы (с изменениями на 11.12.2013 г.)" от 31.01.2011 №8-оз; 
3) Федеральный закон "О гарантиях прав коренных малочисленных народов Росийской Федерации" от 30.04.1999 №82-фз-фз; 
4) Постановление Администрации муниципального образования "Об утверждении Порядков предоставления субсидий (компенсации, финансовой помощи) на государственную поддержку юридических и физических лиц из числа коренных малочисленных народов, ведущих традиционный образ жизни, осуществляющих традиционную хозяйственную деятельность из бюджета Нефтеюганского района за счет субвенций из бюджета Ханты-Мансийского автономного округа - Югры" от 16.05.2022 №855-па-нпа</t>
  </si>
  <si>
    <t>Расходы на реализацию полномочия, указанного в п.2 статьи 2 Закона Ханты-Мансийского автономного округа – Югры от 31.01.2011 года № 8-оз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</si>
  <si>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</si>
  <si>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1) с 27.12.2018 по 01.01.2999; 
2) с 01.01.2009 по 01.01.2999; 
3) с 01.01.2020 по 31.12.2999; 
4) с 02.01.2022 по 31.12.2025</t>
  </si>
  <si>
    <t>1) ст. 18 ; 
2) абз. 1 ч. 5 ст. 19 гл. 4 ; 
3) п. 3 ст. 2 ; 
4) п. 2 прил. 21</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</si>
  <si>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Федеральный закон "Об общих принципах организации местного самоуправления в Российской Федерации (ред. от 30.03.2015 г.)" от 06.10.2003 №131-фз; 
3)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 
4) Постановление Правительства автономного округа "О мерах по реализации государственной программы Ханты-Мансийского автономного округа - Югры "Развитие агропромышленного комплекса" от 30.12.2021 №637-п-п</t>
  </si>
  <si>
    <t>1) с 01.01.2009 по 01.01.2999; 
2) с 01.01.2008 по 01.01.2999; 
3) с 01.09.2008 по 01.01.2999; 
4) с 18.01.2019 по 01.01.2999; 
5) с 13.09.2021 по 01.01.2999</t>
  </si>
  <si>
    <t>1) абз. 1 ч. 4 ст. 19 гл. 4 ; 
2) ст. 4-5 ; 
3) в целом; 
4) п. 7 ; 
5) в целом</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</si>
  <si>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 (ред. от 16.04.2015 г.)" от 20.07.2007 №114-оз; 
3) Федеральный закон "Об опеке и попечительстве" от 24.04.2008 №48-фз; 
4) Постановление Правительства автономного округа "О порядке предоставления сертификата на оплату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18.01.2019 №7-п-п; 
5) Постановление Администрации муниципального образования "Об утверждении порядка предоставления субсидии организациям, не являющимся государственными (муниципальными) учреждениями, на возмещение затрат на предоставление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13.09.2021 №1575-па-нпа</t>
  </si>
  <si>
    <t>Субсидии на возмещение затрат ро оказанию услуг по подготовке лиц, желающих принять на воспитание в свою семью ребенка оставшегося без попечения родителей, на территории РФ</t>
  </si>
  <si>
    <t>на организацию и осуществление деятельности по опеке и попечительству</t>
  </si>
  <si>
    <t>1) с 30.08.2007 по 01.01.2999; 
2) с 01.01.2009 по 01.01.2999; 
3) с 25.06.2009 по 01.01.2999; 
4) с 01.09.2008 по 01.01.2999; 
5) с 21.01.2010 по 01.01.2999; 
6) с 30.12.2021 по 31.12.2025</t>
  </si>
  <si>
    <t>1) п. 2 ст. 4 гл. 3 ; 
2) абз. 1 ч. 5 ст. 19 гл. 4 ; 
3) ст. 9,10 гл. 3 ; 
4) п. 2 ст. 16 гл. 3 ; 
5) абз. 2 п. 4 прил. 1; 
6) прил. 6</t>
  </si>
  <si>
    <t>1)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 
4) Федеральный закон "Об опеке и попечительстве" от 24.04.2008 №48-фз; 
5) Постановление Правительства автономного округа "О предоставлении в Ханты-Мансийском автономном округе-Югре детям-сиротам и детям, оставшимся без попечения родителей, лицам из числа детей-сироти детей, оставшихся без попечения родителей, лицам, потерявшим в период обучения единственного или обоих родителей, дополнительных мер социальной поддержки" от 21.01.2010 №10-п-п; 
6) Постановление Правительства автономного округа "О мерах по реализации государственной программы Ханты-Мансийского автономного округа - Югры "Социальное и демографическое развитие" от 27.12.2021 №596-п-п</t>
  </si>
  <si>
    <t>Расходы на оплату труда приемного родителя</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</si>
  <si>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</si>
  <si>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 с 21.02.2007 по 01.01.2099; 
2) с 08.10.2014 по 01.01.2099; 
3) с 04.12.2015 по 01.01.2099; 
4) с 01.01.2017 по 31.12.2999; 
5) с 01.01.2009 по 01.01.2999; 
6) с 11.03.2007 по 01.01.2999; 
7) с 01.09.2013 по 01.01.2999; 
8) с 01.09.2013 по 01.01.2999; 
9) с 01.01.2022 по 31.12.2030</t>
  </si>
  <si>
    <t>1) п. 1 ; 
2) в целом; 
3) п. 1 ; 
4) в целом; 
5) абз. 1 п. 5 ст. 19 гл. 4 ; 
6) п. 2 ст. 4 ; 
7) подп. 24.1 п. 2 ст. 3 ; 
8) п. 5 ст. 65 гл. 7 ; 
9) в целом</t>
  </si>
  <si>
    <t>1) Постановление Правительства автономного округа "О Порядке обращения за компенсацией части родительской платы за присмотр и уход за детьми в организациях, осуществляющих образовательную деятельность по реализации образовательных программ дошкольного образования, и ее предоставления" от 21.02.2007 №35-п-п; 
2) Постановление Администрации муниципального образования "О порядке установления платы, взимаемой с родителей (законных представителей) за присмотр и уход за детьми, в муниципальных образовательных организациях Нефтеюганского района, реализующих образовательную программу дошкольного образования" от 08.10.2014 №2171-па-нпа; 
3) Постановление Правительства автономного округа "Об установлении максимального размера родительской платы за присмотр и уход за ребенком (детьми) в государственных и муниципальных организациях, реализующих образовательные программы дошкольного образования" от 04.12.2015 №440-п-п;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</si>
  <si>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Выплаты компенсации части родительской платыза присмотр и уход за детьми в дошкольных учреждениях</t>
  </si>
  <si>
    <t>1) с 24.01.2019 по 01.01.2999; 
2) с 01.01.2017 по 31.12.2999; 
3) с 01.01.2009 по 01.01.2999; 
4) с 11.03.2007 по 01.01.2999; 
5) с 20.11.2017 по 01.01.2999; 
6) с 01.01.2022 по 31.12.2030</t>
  </si>
  <si>
    <t>1) в целом; 
2) в целом; 
3) абз. 1 п. 5 ст. 19 гл. 4 ; 
4) п. 3 ст. 4 ; 
5) в целом; 
6)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</si>
  <si>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5)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 
6)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</si>
  <si>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Расходы на администрирование по компенсации части родительской платы за присмоьр и уход за детьми в дошкольных учреждениях</t>
  </si>
  <si>
    <t>1) с 27.01.2010 по 01.01.2099; 
2) с 26.02.2010 по 01.01.2999; 
3) с 01.01.2017 по 31.12.2999; 
4) с 01.01.2006 по 01.01.2999; 
5) с 30.12.2009 по 01.01.2999; 
6) с 01.01.2009 по 01.01.2999; 
7) с 05.08.1998 по 01.01.2999; 
8) с 01.01.2022 по 31.12.2030</t>
  </si>
  <si>
    <t>1) подп. 1.5. п. 1 ; 
2) подп. 1.1.,1.3. п. 1 прил. 1,3; 
3) в целом; 
4) ст. 7.4. гл. 2.2. ; 
5) подп. 9,11 п. 2 ст. 2 ; 
6) абз. 1 п. 5 ст. 19 гл. 4 ; 
7) п. 1 ст. 12 гл. 2 ; 
8) в целом</t>
  </si>
  <si>
    <t>1)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2)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5) Закон автономного округа "Об организации и обеспечения отдыха и оздоровления детей в Ханты-мансийском автономном округе-Югре" от 30.12.2009 №250-оз-оз; 
6) Федеральный закон "Об общих принципах организации местного самоуправления в Российской Федерации (ред. от 30.03.2015 г.)" от 06.10.2003 №131-фз; 
7) Федеральный закон "Об основных гарантиях прав ребенка в Российской Федерации" от 24.07.1998 №124-фз; 
8)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</si>
  <si>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Организация отдыха и оздоровления детей</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</si>
  <si>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</si>
  <si>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 с 01.01.2017 по 31.12.2999; 
2) с 01.01.2009 по 01.01.2999; 
3) с 01.09.2013 по 01.01.2999; 
4) с 01.09.2013 по 01.01.2999; 
5) с 10.02.2016 по 01.01.2999; 
6) с 01.01.2016 по 01.01.2999; 
7) с 23.03.2016 по 01.01.2099; 
8) с 01.01.2022 по 31.12.2030</t>
  </si>
  <si>
    <t>1) в целом; 
2) абз. 1 п. 5 ст. 19 гл. 4 ; 
3) п. 1 ст. 6 ; 
4) ст. 37 гл. 4 ; 
5) подп. 3 п. 1 ст. 2 ; 
6) подп. 1.2. п. 1 прил. 2; 
7) в целом; 
8)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</si>
  <si>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образовании в Ханты-Мансийском автономном округе - Югре" от 01.07.2013 №68-оз; 
4) Федеральный закон "Об образовании в Российской Федерации" от 29.12.2012 №273-фз; 
5)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6)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7)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8)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</si>
  <si>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Расходы на социальную поддержку отдельным категориям обучающихся в муниципальных общеобразовательных организациях, осуществляющих общеобразовательную деятельность по имеющим государственную аккредитацию основным общеобразовательным программам</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</si>
  <si>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</si>
  <si>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 с 01.01.2017 по 31.12.2999; 
2) с 24.07.2013 по 01.01.2999; 
3) с 01.02.2016 по 01.01.2999; 
4) с 09.06.2009 по 01.01.2999; 
5) с 23.12.1996 по 01.01.2999; 
6) с 01.01.2009 по 01.01.2999; 
7) с 29.02.2012 по 01.01.2999</t>
  </si>
  <si>
    <t>1) разд. 3 ; 
2) в целом; 
3) п. 1 ; 
4) ст. 5 гл. 2 ; 
5) ст. 8 ; 
6) абз. 1 п. 5 ст. 19 гл. 4 ; 
7) в целом</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</si>
  <si>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Решение Думы муниципального образования "Об утверждении Положения о Департаменте имущественных отношений Нефтеюганского района" от 24.07.2013 №384; 
3)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4)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5) Федеральный закон "О дополнительных гарантиях по социальной поддержке детей-сирот и детей, оставшихся без попечения родителей" от 21.12.1996 №159-фз; 
6) Федеральный закон "Об общих принципах организации местного самоуправления в Российской Федерации (ред. от 30.03.2015 г.)" от 06.10.2003 №131-фз; 
7)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</si>
  <si>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Обеспечение социальными гарантиями отдельных категорий граждан</t>
  </si>
  <si>
    <t>1) с 27.07.2017 по 01.01.1299; 
2) с 30.12.2016 по 01.01.2099; 
3) с 01.01.2014 по 01.01.2999; 
4) с 01.01.2017 по 31.12.2999; 
5) с 01.01.2009 по 01.01.2999; 
6) с 07.05.2012 по 31.12.2020; 
7) с 01.09.2013 по 01.01.2999; 
8) с 01.09.2013 по 01.01.2999; 
9) с 01.01.2022 по 31.12.2030</t>
  </si>
  <si>
    <t>1) в целом; 
2) п. 1 ; 
3) подп. 2 п. 1 ст. 9 гл. 2 ; 
4) в целом; 
5) абз. 1 п. 5 ст. 19 гл. 4 ; 
6) абз. 6 подп. а п. 1 ; 
7) п. 2 ст. 14 ; 
8) ст. 64 гл. 7 ; 
9) в целом</t>
  </si>
  <si>
    <t>1)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2) Постановление Правительства автономного округа "О методиках формирования нормативов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формирования нормативов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в муниципальных общеобразовательных организациях, нормативах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от 30.12.2016 №567-п-п; 
3)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в сфере образования и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(ред. от 19.11.2014 г.)" от 11.12.2013 №123-оз;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Федеральный закон "Об общих принципах организации местного самоуправления в Российской Федерации (ред. от 30.03.2015 г.)" от 06.10.2003 №131-фз; 
6) Указ Президента РФ "О мероприятиях по реализации государственной социальной политики" от 07.05.2012 №597;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</si>
  <si>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Расходы на реализацию дошкольными образовательными организациями основных общеобразовательных программ дошкольного образования</t>
  </si>
  <si>
    <t>1) в целом; 
2) п. 1 ; 
3) подп. 2 п. 1 ст. 9 гл. 2 ; 
4) в целом; 
5) абз. 1 п. 5 ст. 19 гл. 4 ; 
6) абз. 6 подп. а п. 1 ; 
7) п. 2 ст. 14 ; 
8) ст. 63 гл. 7 ; 
9) в целом</t>
  </si>
  <si>
    <t>Расходы на реализацию основных общеобразовательных программ</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</si>
  <si>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</si>
  <si>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1) п. 5 ст. 19 гл. 4 ; 
2) абз. 1 ч. 5 ст. 19 гл. 4 ; 
3) ст. 2 ; 
4) п. 1.3 разд. 1 прил. 5; 
5) п. 10 прил. 18</t>
  </si>
  <si>
    <t>Поддержка сельскохозяйственного производства (дикоросы)</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</si>
  <si>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</si>
  <si>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 п. 5 ст. 19 гл. 4 ; 
2) абз. 1 ч. 5 ст. 19 гл. 4 ; 
3) ст. 2 ; 
4) разд. 1 прил. 1; 
5) прил. 18,25</t>
  </si>
  <si>
    <t>Поддержка сельскохозяйственного производства в сфере растениеводства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</si>
  <si>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</si>
  <si>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 п. 5 ст. 19 гл. 4 ; 
2) абз. 1 ч. 5 ст. 19 гл. 4 ; 
3) ст. 2 ; 
4) п. 1.3 разд. 1 прил. 2; 
5) прил. 18,25</t>
  </si>
  <si>
    <t>Расходы на поддержку сельскохозяйственного производства в сфере животноводства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</si>
  <si>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</si>
  <si>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 с 31.10.2016 по 01.01.2999; 
2) с 01.01.2009 по 01.01.2999; 
3) с 01.01.2017 по 01.01.2999; 
4) с 01.01.2017 по 01.01.2999; 
5) с 01.01.2019 по 31.12.2030</t>
  </si>
  <si>
    <t>1) в целом; 
2) абз. 1 п. 5 ст. 19 гл. 4 ; 
3) ст. 3,4 ; 
4) прил. 1; 
5)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</si>
  <si>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5) Постановление Правительства автономного округа "О гос. программе ХМАО-Югры "Жилищно-коммунальный комплекс и городская среда"." от 05.10.2018 №347-п-п</t>
  </si>
  <si>
    <t>Профилактика инфекционных и паразитраных заболеваний</t>
  </si>
  <si>
    <t>1) с 10.01.2002 по 01.01.2999; 
2) с 24.06.1998 по 01.01.2999; 
3) с 01.01.2019 по 31.12.2999; 
4) с 01.01.2009 по 01.01.2999; 
5) с 01.01.2017 по 01.01.2999; 
6) с 01.01.2019 по 31.12.2030</t>
  </si>
  <si>
    <t>1) п. 1 ст. 7 гл. 2 ; 
2) подп. 1,2,3 п. 2 ст. 8 гл. 2 ; 
3) в целом; 
4) абз. 1 п. 5 ст. 19 гл. 4 ; 
5) прил. 1; 
6) в целом</t>
  </si>
  <si>
    <t>1) Закон Российской Федерации "Об охране окружающей среды" от 10.01.2002 №7-фз; 
2) Закон Российской Федерации "Об отходах производства и потребления" от 24.06.1998 №89-фз; 
3)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 гос. программе ХМА-Югры  "Экологическая безопасность" от 05.10.2018 №352-п-п</t>
  </si>
  <si>
    <t>Содержание органов местного самоуправления (в сфере организации деятельности по обращению с твердыми коммунальными отходами)</t>
  </si>
  <si>
    <t>1) с 26.02.2010 по 01.01.2999; 
2) с 01.01.2017 по 31.12.2999; 
3) с 01.01.2006 по 01.01.2999; 
4) с 01.01.2009 по 01.01.2999; 
5) с 01.01.2022 по 31.12.2030</t>
  </si>
  <si>
    <t>1) подп. 1.3.1. п. 1 ; 
2) в целом; 
3) ст. 7.6. гл. 2.2. ; 
4) абз. 1 п. 5 ст. 19 гл. 4 ; 
5) в целом</t>
  </si>
  <si>
    <t>1)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2)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3)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</si>
  <si>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Организация отдыха и оздоровления детей в части администрирования</t>
  </si>
  <si>
    <t>1) с 01.01.2019 по 31.12.2999; 
2) с 16.01.1995 по 01.01.2999; 
3) с 02.12.1995 по 01.01.2999; 
4) с 01.01.2009 по 01.01.2999; 
5) с 10.04.2009 по 01.01.2999; 
6) с 15.11.2006 по 31.12.2999; 
7) с 01.01.2018 по 01.01.2999</t>
  </si>
  <si>
    <t>1) в целом; 
2) ст. 23.2 ; 
3) п. 2 ст. 28 ; 
4) абз. 1 п. 5 ст. 19 гл. 4 ; 
5) в целом; 
6) в целом; 
7)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</si>
  <si>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Федеральный закон "О ветеранах  (ред. от 29.06.2015 г.)" от 12.01.1995 №5-фз; 
3) Федеральный закон "О социальной защите инвалидов в Российской Федерации" от 24.11.1995 №181-фз;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(ред. от 20.02.2015 г.)" от 31.03.2009 №36-оз; 
6)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 
7)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</si>
  <si>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Администрирование полномочия по обеспечению жилыми помещениями отдельных категорий граждан</t>
  </si>
  <si>
    <t>1) с 23.08.2019 по 01.01.2999; 
2) с 02.03.2007 по 01.01.2999; 
3) с 01.01.2009 по 01.01.2999; 
4) с 20.08.2007 по 01.01.2999; 
5) с 01.01.2017 по 01.01.2999</t>
  </si>
  <si>
    <t>1) разд. 2 ; 
2) ст. 34,35 гл. 9 ; 
3) абз. 1 п. 5 ст. 19 гл. 4 ; 
4) ст. 21,22 ; 
5) прил. 1</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</si>
  <si>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</si>
  <si>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Содержание органов местного самоуправления</t>
  </si>
  <si>
    <t>1) с 23.08.2019 по 01.01.2999; 
2) с 02.03.2007 по 01.01.2999; 
3) с 01.01.2009 по 01.01.2999; 
4) с 20.08.2007 по 01.01.2999; 
5) с 01.01.2017 по 01.01.2999; 
6) с 01.01.2023 по 01.01.2999; 
7) с 01.01.2023 по 01.01.2999</t>
  </si>
  <si>
    <t>1) разд. 2 ; 
2) ч. 2 ст. 22 ; 
3) абз. 1 ч. 5 ст. 19 гл. 4 ; 
4) ст. 16 ; 
5) прил. 1; 
6) в целом; 
7)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</si>
  <si>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07.10.2022 №1896-па-нпа; 
7)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от 28.09.2022 №802</t>
  </si>
  <si>
    <t>Содержание органов местного самоуправления в части оплаты труда</t>
  </si>
  <si>
    <t>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</si>
  <si>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Организация отдыха и оздоровления детей в части начисления на оплату труда</t>
  </si>
  <si>
    <t>1) с 02.03.2007 по 01.01.2999; 
2) с 14.06.2016 по 01.01.2999; 
3) с 02.03.2009 по 01.01.2999; 
4) с 20.11.1997 по 01.01.2999; 
5) с 01.01.2009 по 01.01.2999; 
6) с 01.01.2012 по 01.01.2999; 
7) с 01.01.2009 по 01.01.2999; 
8) с 01.01.2008 по 01.01.2999; 
9) с 29.02.2012 по 01.01.2999; 
10) с 20.08.2007 по 01.01.2999; 
11) с 06.12.2019 по 01.01.2999; 
12) с 22.09.2016 по 01.01.2999</t>
  </si>
  <si>
    <t xml:space="preserve">1) в целом; 
2) прил. 1; 
3) ч. 1 ст. 4 гл. 2 прил. 2; 
4) ч. 2 ст. 4 гл. 1 ; 
5) абз. 1 ч. 5 ст. 19 гл. 4 ; 
6) ст. 4,5 ; 
7) ст. 7,7.1 ; 
8) ст. 4,5 ; 
9) п. 11 ; 
10) в целом; 
11) п. 1.2 разд. 1 ; 
12) п. 5 ст. 12 гл. 2 </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</si>
  <si>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"Об административных комиссиях в Ханты-Мансийском автономном округе-Югре" от 02.03.2009 №5-оз-оз;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трудовых отношений и государственного управления охраной труда  (ред. от 27.06.2014 г.)" от 27.05.2011 №57-оз; 
7)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государственной регистрации актов гражданского состояния (ред. от 16.04.2015 г.)" от 30.09.2008 №91-оз; 
8)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 (ред. от 16.04.2015 г.)" от 20.07.2007 №114-оз; 
9)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10) Закон автономного округа "Об отдельных вопросах муниципальной службы в Ханты-Мансийском автономном округе - Югре (с изменениями на 20.02.2014 г.)" от 20.07.2007 №113-оз; 
11) Постановление Администрации муниципального образования "Об утверждении порядка предоставления субсидии некоммерческим организациям, не являющимся государственными (муниципальными) учреждениями, на возмещение затрат на предоставление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06.12.2019 №2504-па-нпа; 
12) Федеральный закон "Об основах системы профилактики правонарушений в Российской Федерации" от 29.06.2016 №182-ФЗ-фз</t>
  </si>
  <si>
    <t>Содержание органов местного самоуправления без оплаты труда</t>
  </si>
  <si>
    <t>1) с 14.03.2016 по 01.01.2999; 
2) с 02.03.2007 по 01.01.2999; 
3) с 30.08.2007 по 01.01.2999; 
4) с 01.01.2009 по 01.01.2999; 
5) с 20.08.2007 по 01.01.2999; 
6) с 01.09.2008 по 01.01.2999; 
7) с 29.02.2012 по 01.01.2999</t>
  </si>
  <si>
    <t xml:space="preserve">1) прил. 1; 
2) в целом; 
3) в целом; 
4) абз. 1 ч. 5 ст. 19 гл. 4 ; 
5) в целом; 
6) в целом; 
7) п. 11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</si>
  <si>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муниципальной службе в Российской Федерации" от 02.03.2007 №25-ФЗ-фз;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Федеральный закон "Об опеке и попечительстве" от 24.04.2008 №48-фз; 
7)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</si>
  <si>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Расходы на обеспечение дополнительных гарантий прав на жилое помещение детей-сирот и детей оставшихся без попечения родителей, лиц из числа детей-сирот, детей оставшихся без попечения родителей</t>
  </si>
  <si>
    <t>1) с 14.03.2016 по 01.01.2999; 
2) с 18.10.2010 по 01.01.2999; 
3) с 01.01.2009 по 01.01.2999; 
4) с 01.07.2005 по 01.01.2999; 
5) с 27.10.2004 по 01.01.2999; 
6) с 02.01.2021 по 31.12.2025</t>
  </si>
  <si>
    <t>1) прил. 1; 
2) ст. 3 ; 
3) абз. 1 ч. 5 ст. 19 гл. 4 ; 
4) п. 2 ст. 5 ; 
5) п. 2 ст. 23 гл. 5 ; 
6) прил. 1</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</si>
  <si>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 от 18.10.2010 №149-оз-оз;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архивном деле в Ханты-Мансийском автономном округе - Югре (с изменениями на 19.12.2005 г.)" от 07.06.2005 №42-оз; 
5) Федеральный закон "Об архивном деле в Российской Федерации (в ред. от 28.11.2015 г.)" от 22.10.2004 №125-фз; 
6) Постановление Правительства автономного округа "О мерах по реализации государственной программы Ханты-Мансийского автономного округа - Югры "Культурное пространство" от 30.12.2021 №640-п-п</t>
  </si>
  <si>
    <t>Хранение, комплектование, учет и использование архивных документов, относящихся к государственной собственности автономного округа</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</si>
  <si>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</si>
  <si>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</si>
  <si>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1) с 01.01.2019 по 31.12.2999; 
2) с 01.01.2009 по 01.01.2999; 
3) с 25.01.2002 по 01.01.2999</t>
  </si>
  <si>
    <t xml:space="preserve">1) в целом; 
2) абз. 1 п. 5 ст. 19 гл. 4 ; 
3) п. 10 ст. 5 </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</si>
  <si>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Всероссийской переписи населения" от 25.01.2002 №8-ФЗ-фз</t>
  </si>
  <si>
    <t>Проведение Всероссийской переписи населения</t>
  </si>
  <si>
    <t>1) с 14.06.2016 по 01.01.2999; 
2) с 01.01.2009 по 01.01.2999; 
3) с 25.01.2002 по 01.01.2999</t>
  </si>
  <si>
    <t xml:space="preserve">1) прил. 1; 
2) абз. 1 ч. 5 ст. 19 гл. 4 ; 
3) п. 2-3 ст. 11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</si>
  <si>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Федеральный закон "О Всероссийской переписи населения" от 25.01.2002 №8-ФЗ-фз</t>
  </si>
  <si>
    <t>1) с 01.01.2019 по 31.12.2999; 
2) с 16.01.1995 по 01.01.2999; 
3) с 01.01.2009 по 01.01.2999; 
4) с 15.11.2006 по 31.12.2999; 
5) с 01.01.2018 по 01.01.2999</t>
  </si>
  <si>
    <t>1) подр. 3 ; 
2) ст. 23.2 ; 
3) абз. 1 п. 5 ст. 19 гл. 4 ; 
4) в целом; 
5)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</si>
  <si>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Федеральный закон "О ветеранах  (ред. от 29.06.2015 г.)" от 12.01.1995 №5-фз;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 
5)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</si>
  <si>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Улучшение жилищных условий для отдельных категорий граждан в части предоставления мер социальной поддержки</t>
  </si>
  <si>
    <t>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</si>
  <si>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1) с 14.03.2016 по 01.01.2999; 
2) с 27.06.2017 по 01.01.2999; 
3) с 08.06.2005 по 01.01.2999; 
4) с 01.01.2009 по 01.01.2999; 
5) с 05.09.2004 по 01.01.2999; 
6) с 30.12.2021 по 31.12.2025</t>
  </si>
  <si>
    <t>1) прил. 1; 
2) п. 2 прил. 1; 
3) п. 5,6 ; 
4) абз. 1 ч. 5 ст. 19 гл. 4 ; 
5) абз. 1 п. 5 ст. 19 гл. 4 ; 
6) прил. 2</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</si>
  <si>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Правительства автономного округа "О списках кандидатов в присяжные заседатели в Ханты-Мансийском автономном округе - Югре" от 26.05.2017 №202-п-п; 
3) Постановление Правительства РФ "Об утверждении Правил финансового обеспечения переданных исполнительно-распорядительным органам муниципальных образований гос. полномочий по составлению списков кандидатов в присяжные заседатели федеральных судов общей юрисдикции в РФ (с изменениями на 03.10.2009 г.)" от 23.05.2005 №320; 
4) Федеральный закон "Об общих принципах организации местного самоуправления в Российской Федерации (ред. от 30.03.2015 г.)" от 06.10.2003 №131-фз; 
5) Федеральный закон "О присяжных заседателях федеральных судов общей юрисдикции в Российской Федерации (с изменениями на 29.12.2010 г.)" от 20.08.2004 №113-фз; 
6) Постановление Правительства автономного округа "О мерах по реализации государственной программы Ханты-Мансийского автономного округа - Югры "Профилактика правонарушений и обеспечение отдельных прав граждан" от 24.12.2021 №577-п-п</t>
  </si>
  <si>
    <t>Составление (изменение) списков кандидатов в присяжные заседатели федеральных судов общей юрисдикции в Российской Федерации</t>
  </si>
  <si>
    <t>по составлению списков кандидатов в присяжные заседатели</t>
  </si>
  <si>
    <t>1) с 02.03.2007 по 01.01.2999; 
2) с 19.09.2008 по 01.01.2999; 
3) с 14.06.2016 по 01.01.2999; 
4) с 20.11.1997 по 01.01.2999; 
5) с 01.01.2009 по 01.01.2999; 
6) с 29.02.2012 по 01.01.2999; 
7) с 20.08.2007 по 01.01.2999</t>
  </si>
  <si>
    <t xml:space="preserve">1) ч. 2 ст. 22 гл. 6 ; 
2) ст. 7,7.1 ; 
3) прил. 1; 
4) ч. 2 ст. 4 гл. 1 ; 
5) абз. 1 ч. 5 ст. 19 гл. 4 ; 
6) п. 11 ; 
7) ст. 16 </t>
  </si>
  <si>
    <t>1) Федеральный закон "О муниципальной службе в Российской Федерации" от 02.03.2007 №25-ФЗ-фз;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 
6)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</si>
  <si>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Государственная регистрация актов гражданского состояния</t>
  </si>
  <si>
    <t>на государственную регистрацию актов гражданского состояния</t>
  </si>
  <si>
    <t>за счет субвенций, предоставленных из федерального бюджета,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</si>
  <si>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</si>
  <si>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Предоставление субсидий на проведение работ по выполнению инженерных изысканий на территории садоводческого, огороднического некоммерческого объединнения граждан</t>
  </si>
  <si>
    <t>1) с 01.01.2009 по 01.01.2999; 
2) с 26.09.2012 по 01.01.2999; 
3) с 01.09.2005 по 01.01.2999</t>
  </si>
  <si>
    <t xml:space="preserve">1) ч. 2 ст. 15.1 гл. 3 ; 
2) п. 3 ст. 17 ; 
3) п. 36 ст. 23 гл. 5 </t>
  </si>
  <si>
    <t>1) Федеральный закон "Об общих принципах организации местного самоуправления в Российской Федерации (ред. от 30.03.2015 г.)" от 06.10.2003 №131-фз; 
2) Решение Думы муниципального образования "О наградах и почетных званиях Нефтеюганского района" от 26.09.2012 №282; 
3) Устав муниципального образования "Устав муниципального образования Нефтеюганский район" от 16.06.2005 №616</t>
  </si>
  <si>
    <t>Меры социальной поддержки лиц, удостоенных почетных званий Нефтеюганского района</t>
  </si>
  <si>
    <t>1) с 29.07.2017 по 01.01.2999; 
2) с 01.01.2009 по 01.01.2999; 
3) с 24.09.2021 по 01.01.2999</t>
  </si>
  <si>
    <t xml:space="preserve">1) подп. 2 п. 3 ст. 26 гл. 7 ; 
2) ч. 2 ст. 15.1. гл. 3 ; 
3) п. 1.3 </t>
  </si>
  <si>
    <t>1) Федеральный закон "О ведении гражданами садоводства и огородничества для собственных нужд и о внесении изменений в отдельные законодательные акты Российской Федерации" от 29.07.2017 №217-фз-фз;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Порядка предоставления субсидии садоводческим  
или огородническим некоммерческим товариществам на возмещение затрат в связи с выполнением работ по инженерным изысканиям территории товарищества" от 24.09.2021 №1651-па-нпа</t>
  </si>
  <si>
    <t xml:space="preserve">1) ч. 2 ст. 15.1 гл. 3 ; 
2) в целом; 
3) п. 36 ст. 23 гл. 5 </t>
  </si>
  <si>
    <t>Наградной фонд</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</si>
  <si>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</si>
  <si>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 с 01.01.2019 по 31.12.2999; 
2) с 24.07.2013 по 01.01.2999; 
3) с 01.01.2009 по 01.01.2999; 
4) с 01.01.2019 по 31.12.2030; 
5) с 01.01.2018 по 01.01.2999</t>
  </si>
  <si>
    <t>1) в целом; 
2) в целом; 
3) абз. 2 п. 5 ст. 20 гл. 4 ; 
4) прил. 2; 
5)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</si>
  <si>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"Развитие жилищной сферы" от 05.10.2018 №346-п-п; 
5)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</si>
  <si>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Создание условий способствующих  улучшению жилищных условий жителей Нефтеюганского района</t>
  </si>
  <si>
    <t>1) с 23.04.2019 по 01.01.2999; 
2) с 01.01.2000 по 01.01.2999; 
3) с 01.01.2009 по 01.01.2999; 
4) с 01.09.2005 по 01.01.2999</t>
  </si>
  <si>
    <t xml:space="preserve">1) абз. 1-2 п. 5 ; 
2) п. 1 ст. 5 гл. 1 ; 
3) абз. 2 ч. 5 ст. 20 гл. 4 ; 
4) абз. 2 п. 3 ст. 8 </t>
  </si>
  <si>
    <t>1) Решение Думы муниципального образования "О дополнительных мерах социальной поддержки отдельным категориям граждан, проживающих на территории Нефтеюганского района" от 23.04.2019 №362; 
2) Федеральный закон "О государственной социальной помощи (ред. от 28.11.2015, с изм. от 29.12.2015)" от 17.07.1999 №178-фз; 
3) Федеральный закон "Об общих принципах организации местного самоуправления в Российской Федерации (ред. от 30.03.2015 г.)" от 06.10.2003 №131-фз; 
4) Устав муниципального образования "Устав муниципального образования Нефтеюганский район" от 16.06.2005 №616</t>
  </si>
  <si>
    <t>Социальные выплаты</t>
  </si>
  <si>
    <t>Иные дополнительные меры социальной поддержки и социальной помощи для отдельных категорий граждан</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</si>
  <si>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</si>
  <si>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 с 14.06.2016 по 01.01.2999; 
2) с 01.01.2009 по 01.01.2999; 
3) с 22.03.2013 по 01.01.2999; 
4) с 31.07.2018 по 01.01.2999; 
5) с 22.09.2016 по 01.01.2999</t>
  </si>
  <si>
    <t xml:space="preserve">1) прил. 1; 
2) п. 14 ч. 1 ст. 15.1 гл. 3 ; 
3) разд. 3.1.2.9 ; 
4) п. 36 ; 
5) п. 5 ст. 12 гл. 2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</si>
  <si>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5) Федеральный закон "Об основах системы профилактики правонарушений в Российской Федерации" от 29.06.2016 №182-ФЗ-фз</t>
  </si>
  <si>
    <t>Организация и проведение мероприятий, направленных на профилактику правонарушений несовершеннолетних</t>
  </si>
  <si>
    <t>Правовое просвещение и правовое информирование населения</t>
  </si>
  <si>
    <t>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</si>
  <si>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 с 24.11.1996 по 01.01.2999; 
2) с 01.01.2009 по 01.01.2999; 
3) с 22.03.2013 по 01.01.2999; 
4) с 31.07.2018 по 01.01.2999</t>
  </si>
  <si>
    <t xml:space="preserve">1) ст. 3.3 ; 
2) п. 8 ч. 1 ст. 15.1 гл. 3 ; 
3) ст. 3.1.2.8 ; 
4) ст. 3.2.2.5 </t>
  </si>
  <si>
    <t>1) Федеральный закон "Об основах туристской деятельности в Российской Федерации" от 24.11.1996 №132-фз;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</si>
  <si>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Развитие туризма в Нефтеюганском районе</t>
  </si>
  <si>
    <t>создание условий для развития туризма</t>
  </si>
  <si>
    <t>по перечню, предусмотренному Федеральным законом от 6 октября 2003г.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</si>
  <si>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</si>
  <si>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Поощрительная выплата при назначении пенсии за выслугу лет</t>
  </si>
  <si>
    <t>1) с 02.03.2007 по 01.01.2999; 
2) с 01.01.2019 по 31.12.2999; 
3) с 01.02.2005 по 01.01.2999; 
4) с 01.01.2009 по 01.01.2999; 
5) с 26.03.2004 по 01.01.2099; 
6) с 31.08.2021 по 01.01.2999</t>
  </si>
  <si>
    <t xml:space="preserve">1) в целом; 
2) в целом; 
3) в целом; 
4) п. 9 ч. 1 ст. 17 гл. 3 ; 
5) в целом; 
6) п. 5.1 разд. 5 </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</si>
  <si>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6) Решение Думы муниципального образования "О Порядке назначения, перерасчета и выплаты пенсии за выслугу лет лицам, замещавшим должности муниципальной службы в органах местного самоуправления Нефтеюганского района" от 31.08.2021 №657</t>
  </si>
  <si>
    <t>Департамент культуры и спорта Нефтеюганского района</t>
  </si>
  <si>
    <t>1) с 02.03.2007 по 01.01.2999; 
2) с 26.02.2014 по 01.01.2999; 
3) с 01.02.2005 по 01.01.2999; 
4) с 01.01.2002 по 01.01.2999; 
5) с 01.01.2009 по 01.01.2999; 
6) с 26.03.2004 по 01.01.2099; 
7) с 20.08.2007 по 01.01.2999</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</si>
  <si>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</si>
  <si>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 xml:space="preserve">1) п. 1 ст. 24 ; 
2) п. 5.1 разд. 5 ; 
3) ст. 25 гл. 7 ; 
4) ст. 7 ; 
5) п. 9 ч. 1 ст. 17 гл. 3 ; 
6) ст. 21,22 ; 
7) п. 2 ст. 17 </t>
  </si>
  <si>
    <t>Выплаты пенсии за выслугу лет лицам, замещавшим должности муниципальной службы</t>
  </si>
  <si>
    <t>1) с 02.03.2007 по 01.01.2999; 
2) с 01.01.2002 по 01.01.2999; 
3) с 01.01.2009 по 01.01.2999; 
4) с 26.03.2004 по 01.01.2099; 
5) с 31.08.2021 по 01.01.2999</t>
  </si>
  <si>
    <t xml:space="preserve">1) п. 5 ч. 1 ст. 23 гл. 6 ; 
2) прил. 1; 
3) п. 9 ч. 1 ст. 17 гл. 3 ; 
4) прил. 1; 
5) разд. 3,4,5 </t>
  </si>
  <si>
    <t>1) Федеральный закон "О муниципальной службе в Российской Федерации" от 02.03.2007 №25-ФЗ-фз; 
2) Федеральный закон "О государственном пенсионном обеспечении в РФ" от 15.12.2001 №166-фз;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5) Решение Думы муниципального образования "О Порядке назначения, перерасчета и выплаты пенсии за выслугу лет лицам, замещавшим должности муниципальной службы в органах местного самоуправления Нефтеюганского района" от 31.08.2021 №657</t>
  </si>
  <si>
    <t>1) с 02.03.2007 по 01.01.2999; 
2) с 26.02.2014 по 01.01.2999; 
3) с 01.02.2005 по 01.01.2999; 
4) с 01.01.2002 по 01.01.2999; 
5) с 01.01.2009 по 01.01.2999; 
6) с 20.08.2007 по 01.01.2999</t>
  </si>
  <si>
    <t xml:space="preserve">1) ст. 34,35 гл. 9 ; 
2) п. 5.1 разд. 5 ; 
3) ст. 25 гл. 7 ; 
4) ст. 7 ; 
5) п. 9 ч. 1 ст. 17 гл. 3 ; 
6) ст. 21,22 </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</si>
  <si>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</si>
  <si>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Дума Нефтеюганского района</t>
  </si>
  <si>
    <t>предоставление доплаты за выслугу лет к трудовой пенсии муниципальным служащим за счет средств местного бюдже</t>
  </si>
  <si>
    <t>1) с 21.08.2017 по 01.01.2999; 
2) с 26.02.2016 по 01.01.2999; 
3) с 31.10.2016 по 01.01.2999; 
4) с 01.06.1993 по 01.01.2999; 
5) с 01.01.2009 по 01.01.2999; 
6) с 20.02.2016 по 01.01.2999; 
7) с 29.09.2012 по 01.01.2999</t>
  </si>
  <si>
    <t xml:space="preserve">1) в целом; 
2) в целом; 
3) в целом; 
4) ст. 33,35 разд. 3,7 ; 
5) п. 3 ч. 1 ст. 17 гл. 3 ; 
6) разд. 3 ; 
7) разд. 6 </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</si>
  <si>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2)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капитального строительства и жилищно-коммунального комплекса Нефтеюганского района" от 26.02.2016 №256-па;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Федеральный закон "О государственных гарантиях и компенсациях для лиц, работающих и проживающих в районах Крайнего Севера и приравненных к ним местностях (с изменениями на 29.12.2004 г.)" от 19.02.1993 №4520-1-фз; 
5) Федеральный закон "Об общих принципах организации местного самоуправления в Российской Федерации (ред. от 30.03.2015 г.)" от 06.10.2003 №131-фз;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7)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</si>
  <si>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Предоставление гарантий и компенсаций расходов, связанных с переездом, проездом и провозом багажа к месту использования отпуска и обратно</t>
  </si>
  <si>
    <t>1) с 02.03.2007 по 01.01.2999; 
2) с 01.06.1993 по 01.01.2999; 
3) с 01.01.2009 по 01.01.2999; 
4) с 29.02.2012 по 01.01.2999; 
5) с 20.02.2016 по 01.01.2999; 
6) с 29.09.2012 по 01.01.2999</t>
  </si>
  <si>
    <t xml:space="preserve">1) в целом; 
2) ст. 33,35 разд. 3,7 ; 
3) п. 3 ч. 1 ст. 17 гл. 3 ; 
4) в целом; 
5) разд. 3 ; 
6) разд. 6 </t>
  </si>
  <si>
    <t>1) Федеральный закон "О муниципальной службе в Российской Федерации" от 02.03.2007 №25-ФЗ-фз; 
2) Федеральный закон "О государственных гарантиях и компенсациях для лиц, работающих и проживающих в районах Крайнего Севера и приравненных к ним местностях (с изменениями на 29.12.2004 г.)" от 19.02.1993 №4520-1-фз;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</si>
  <si>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 xml:space="preserve">1) ст. 4,5 ; 
2) п. 3 ч. 1 ст. 17 гл. 3 ; 
3) ст. 33,35 разд. 3,7 ; 
4) абз. 2.4 п. 4.4 разд. 3,4 </t>
  </si>
  <si>
    <t>1) с 01.01.2009 по 01.01.2999; 
2) с 01.06.1993 по 01.01.2999; 
3) с 29.02.2012 по 01.01.2999; 
4) с 24.11.2004 по 01.01.2999; 
5) с 20.02.2016 по 01.01.2999</t>
  </si>
  <si>
    <t xml:space="preserve">1) подп. 3 п. 1 ст. 17 гл. 3 ; 
2) ст. 33,35 разд. 3,7 ; 
3) в целом; 
4) ст. 4,5 ; 
5) разд. 3 </t>
  </si>
  <si>
    <t>1) Федеральный закон "Об общих принципах организации местного самоуправления в Российской Федерации (ред. от 30.03.2015 г.)" от 06.10.2003 №131-фз; 
2)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</si>
  <si>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Контрольно-счетная палата</t>
  </si>
  <si>
    <t>1) с 02.03.2007 по 01.01.2999; 
2) с 01.01.2009 по 01.01.2999; 
3) с 20.08.2007 по 01.01.2999; 
4) с 01.06.1993 по 01.01.2999; 
5) с 24.11.2004 по 01.01.2999; 
6) с 20.02.2016 по 01.01.2999</t>
  </si>
  <si>
    <t xml:space="preserve">1) ст. 34,35 гл. 9 ; 
2) п. 3 ч. 1 ст. 17 гл. 3 ; 
3) ст. 21,22 ; 
4) ст. 33,35 разд. 7 ; 
5) ст. 4 ; 
6) разд. 3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</si>
  <si>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</si>
  <si>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1) с 24.11.2004 по 01.01.2999; 
2) с 01.01.2009 по 01.01.2999; 
3) с 01.06.1993 по 01.01.2999; 
4) с 29.02.2012 по 01.01.2999; 
5) с 20.02.2016 по 01.01.2999; 
6) с 29.09.2012 по 01.01.2999</t>
  </si>
  <si>
    <t>1) ст. 4,5 ; 
2) подп. 3 п. 1 ст. 17 гл. 3 ; 
3) ст. 33,35 разд. 3,7 ; 
4) в целом; 
5) разд. 3 ; 
6) в целом</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</si>
  <si>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</si>
  <si>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1) с 02.03.2007 по 01.01.2999; 
2) с 01.01.2009 по 01.01.2999; 
3) с 20.08.2007 по 01.01.2999; 
4) с 01.06.1993 по 01.01.2999; 
5) с 24.11.2004 по 01.01.2999; 
6) с 20.02.2016 по 01.01.2999; 
7) с 20.08.2007 по 01.01.2999</t>
  </si>
  <si>
    <t xml:space="preserve">1) ст. 34,35 гл. 9 ; 
2) абз. 3 п. 1 ст. 17 гл. 3 ; 
3) в целом; 
4) ст. 33,35 разд. 3,7 ; 
5) ст. 4,5 ; 
6) разд. 3 ; 
7) ст. 21,22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</si>
  <si>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</si>
  <si>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1) с 02.03.2007 по 01.01.2999; 
2) с 01.01.2009 по 01.01.2999; 
3) с 01.06.1993 по 01.01.2999; 
4) с 24.11.2004 по 01.01.2999; 
5) с 20.02.2016 по 01.01.2999; 
6) с 20.08.2007 по 01.01.2999</t>
  </si>
  <si>
    <t xml:space="preserve">1) ст. 34,35 гл. 9 ; 
2) абз. 3 п. 1 ст. 17 гл. 3 ; 
3) ст. 33,35 разд. 3,7 ; 
4) ст. 4,5 ; 
5) разд. 3 ; 
6) ст. 21,22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</si>
  <si>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</si>
  <si>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Предоставление гарантий и компенсаций расходов, связанных с переездом и провозом багажа к месту использования отпуска и обратно</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</si>
  <si>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</si>
  <si>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 с 01.01.2010 по 01.01.2999; 
2) с 31.10.2016 по 01.01.2999; 
3) с 01.01.2009 по 01.01.2999; 
4) с 23.11.2009 по 01.01.2999; 
5) с 01.01.2019 по 31.12.2030</t>
  </si>
  <si>
    <t>1) прил. 2; 
2) в целом; 
3) п. 8.2 ч. 1 ст. 17 гл. 3 ; 
4) ст. 14 ; 
5) в целом</t>
  </si>
  <si>
    <t>1) Постановление Правительства РФ "О требованиях к региональным и муниципальным программам в области энергосбережения и повышения энергетической эффективности" от 31.12.2009 №1225;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энергосбережении и о повышении энергетической эффективности и о внесении измененийв отдельные законодательные акты" от 23.11.2009 №261-ФЗ-фз; 
5) Постановление Правительства автономного округа "О гос. программе ХМАО-Югры "Жилищно-коммунальный комплекс и городская среда"." от 05.10.2018 №347-п-п</t>
  </si>
  <si>
    <t>Повышение энергетической эффективности в бюджетной сфере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</si>
  <si>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</si>
  <si>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 с 16.07.2015 по 01.01.2999; 
2) с 24.05.2015 по 01.01.2999; 
3) с 31.10.2016 по 01.01.2999; 
4) с 02.09.2016 по 01.01.2999; 
5) с 01.01.2019 по 31.12.2999; 
6) с 01.01.2009 по 01.01.2999; 
7) с 01.01.2019 по 31.12.2030; 
8) с 26.04.2019 по 01.01.2999</t>
  </si>
  <si>
    <t xml:space="preserve">1) в целом; 
2) в целом; 
3) в целом; 
4) в целом; 
5) в целом; 
6) п. 8.1 ч. 1 ст. 17 гл. 3 ; 
7) в целом; 
8) п. 5.6 разд. 2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</si>
  <si>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Закон автономного округа "О резервах управленческих кадров в Ханты-Мансийском автономном округе Югре" от 30.12.2008 №172-оз-оз;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 программе ХМАО-Югры "Жилищно-коммунальный комплекс и городская среда"." от 05.10.2018 №347-п-п; 
8)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и подведомственного муниципального казённого учреждения «Управление капитального строительства и жилищно-коммунального комплекса Нефтеюганского района» от 26.04.2019 №929-па</t>
  </si>
  <si>
    <t>Совершенствование кадровой службы</t>
  </si>
  <si>
    <t>1) с 16.07.2015 по 01.01.2999; 
2) с 02.03.2007 по 01.01.2999; 
3) с 01.01.2019 по 31.12.2999; 
4) с 01.01.2009 по 01.01.2999; 
5) с 20.08.2007 по 01.01.2999; 
6) с 13.10.2008 по 01.01.2999</t>
  </si>
  <si>
    <t>1) в целом; 
2) ст. 34,35 гл. 9 ; 
3) в целом; 
4) п. 3 ч. 1 ст. 17 гл. 3 ; 
5) ст. 21,22 ;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</si>
  <si>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t>
  </si>
  <si>
    <t>Совершенствование кадровой службы органов местного самоуправления</t>
  </si>
  <si>
    <t>1) с 02.09.2016 по 31.12.2030; 
2) с 02.09.2016 по 01.01.2999; 
3) с 01.01.2009 по 01.01.2999; 
4) с 01.01.2019 по 31.12.2030; 
5) с 24.02.2021 по 01.01.2999</t>
  </si>
  <si>
    <t>1) в целом; 
2) в целом; 
3) подп. 1 п. 8 ч. 1 ст. 17 гл. 3 ; 
4) разд. 4 ; 
5) в целом</t>
  </si>
  <si>
    <t>Совершентствование кадровой службы</t>
  </si>
  <si>
    <t>1) с 16.07.2015 по 01.01.2999; 
2) с 02.03.2007 по 01.01.2999; 
3) с 01.01.2017 по 31.12.2999; 
4) с 01.01.2019 по 31.12.2999; 
5) с 18.10.1999 по 01.01.2999; 
6) с 01.01.2009 по 01.01.2999; 
7) с 20.08.2007 по 01.01.2999; 
8) с 13.10.2008 по 01.01.2999</t>
  </si>
  <si>
    <t>1) в целом; 
2) п. 3 ст. 32 гл. 9 ; 
3) в целом; 
4) в целом; 
5) п. 6 ст. 26.3 гл. 41 ; 
6) подп. 8.1 п. 1 ст. 17 гл. 3 ; 
7) п. 3 ст. 14 ; 
8) в целом</t>
  </si>
  <si>
    <t>Развитие кадрового потенциала отрасли</t>
  </si>
  <si>
    <t>1) с 23.01.2019 по 31.12.2019; 
2) с 01.01.2017 по 31.12.2999; 
3) с 01.01.2017 по 31.12.2999; 
4) с 01.01.2009 по 01.01.2999; 
5) с 01.09.2013 по 01.01.2999; 
6) с 01.01.2022 по 31.12.2030; 
7) с 01.01.2022 по 31.12.2030</t>
  </si>
  <si>
    <t>1) подп. 1 п. 3 разд. 3 ; 
2) в целом; 
3) в целом; 
4) подп. 8.1 п. 1 ст. 17 гл. 3 ; 
5) подп. 2 п. 5 ст. 47 ; 
6) в целом; 
7) в целом</t>
  </si>
  <si>
    <t>1) с 02.03.2007 по 01.01.2999; 
2) с 02.09.2016 по 01.01.2999; 
3) с 01.01.2019 по 31.12.2999; 
4) с 18.10.1999 по 01.01.2999; 
5) с 01.01.2009 по 01.01.2999; 
6) с 01.01.2007 по 31.12.2999; 
7) с 20.08.2007 по 01.01.2999</t>
  </si>
  <si>
    <t>1) ст. 35,34 гл. 9 ; 
2) п. 6 ст. 13 ; 
3) в целом; 
4) ст. 26.3 гл. 41 ; 
5) подп. 8.1 п. 1 ст. 17 гл. 3 ; 
6) в целом; 
7) в целом</t>
  </si>
  <si>
    <t>1) с 16.07.2015 по 01.01.2999; 
2) с 02.03.2007 по 01.01.2999; 
3) с 02.09.2016 по 01.01.2999; 
4) с 01.01.2019 по 31.12.2999; 
5) с 18.10.1999 по 01.01.2999; 
6) с 01.01.2009 по 01.01.2999</t>
  </si>
  <si>
    <t xml:space="preserve">1) в целом; 
2) ст. 34,35 гл. 9 ; 
3) п. 6 ст. 13 ; 
4) в целом; 
5) п. 6.3 ст. 26.3 гл. 41 ; 
6) подп. 8.1 п. 1 ст. 17 гл. 3 </t>
  </si>
  <si>
    <t>Совершенствование кадровой службы органов  местного самоуправления</t>
  </si>
  <si>
    <t>1) с 30.12.2003 по 01.01.2999; 
2) с 14.06.2016 по 01.01.2999; 
3) с 24.12.1994 по 01.01.2999; 
4) с 01.01.2009 по 01.01.2999; 
5) с 20.08.2007 по 01.01.2999; 
6) с 28.04.2006 по 01.01.2999; 
7) с 01.09.2022 по 01.01.2999</t>
  </si>
  <si>
    <t xml:space="preserve">1) абз. 4 п. 11 ; 
2) прил. 1; 
3) ч. 2 ст. 11 ; 
4) п. 8.1 ч. 1 ст. 17 гл. 3 ; 
5) п. 5 ст. 20 ; 
6) абз. 3 п. 11 ; 
7) разд. 6 </t>
  </si>
  <si>
    <t>1) Постановление Правительства РФ "О единой государственной системе предупреждения и ликвидации чрезвычайных ситуаций" от 30.12.2003 №794;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 защите населения и территорий от чрезвычайных ситуаций природного и техногенного характера" от 21.12.1994 №68-фз;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(с изменениями на 16.05.2014 г.)" от 17.04.2006 №78-п; 
7) Постановление Правительства автономного округа "О порядке обучения по охране труда и проверки знания требований охраны труда" от 24.12.2021 №2464-п</t>
  </si>
  <si>
    <t>1) с 14.03.2016 по 01.01.2999; 
2) с 02.03.2007 по 01.01.2999; 
3) с 02.09.2016 по 01.01.2999; 
4) с 10.05.2016 по 01.01.2999; 
5) с 25.09.2008 по 01.01.2999; 
6) с 01.01.2009 по 01.01.2999; 
7) с 20.08.2007 по 01.01.2999; 
8) с 29.02.2012 по 01.01.2999</t>
  </si>
  <si>
    <t xml:space="preserve">1) прил. 1; 
2) п. 5 ч. 1 ст. 12 гл. 1 ; 
3) п. 6 ст. 13 ; 
4) п. 5.2. разд. 5 ; 
5) в целом; 
6) п. 8.1 ч. 1 ст. 17 гл. 3 ; 
7) ч. 1 ст. 15 ; 
8) п. 11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</si>
  <si>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муниципальной службе в Российской Федерации" от 02.03.2007 №25-ФЗ-фз; 
3) Закон автономного округа "О резервах управленческих кадров в Ханты-Мансийском автономном округе Югре" от 30.12.2008 №172-оз-оз; 
4) Постановление Администрации муниципального образования "Об утверждении положения о проведении ежегодного конкурса "Лучший муниципальный служащий муниципального образования Нефтеюганский район" от 10.05.2016 №603-па; 
5) Постановление Губернатора автономного округа "Об утверждении Положения о проведении ежегодного конкурса "Лучший муниципальный служащий Ханты-Мансийского автономного округа - Югры" от 25.09.2008 №132;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</si>
  <si>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</si>
  <si>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 с 01.01.2019 по 31.12.2999; 
2) с 01.01.2009 по 01.01.2999; 
3) с 09.02.2009 по 01.01.2999; 
4) с 15.01.1996 по 01.01.2999; 
5) с 08.02.1992 по 01.01.2999; 
6) с 24.09.2013 по 01.01.2999; 
7) с 01.01.2019 по 31.12.2030; 
8) с 06.04.2018 по 01.01.2999</t>
  </si>
  <si>
    <t>1) в целом; 
2) п. 7 ч. 1 ст. 17 гл. 3 ; 
3) в целом; 
4) ст. 31 ; 
5) в целом; 
6) в целом; 
7) в целом; 
8)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</si>
  <si>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Федеральный закон "О некоммерческих организациях " от 12.01.1996 №7-фз; 
5) Закон Российской Федерации "О средствах массовой информации (ред. от 24.11.2014 г.)" от 27.12.1991 №2124-1;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Правительства автономного округа "О гос. программе ХМАО-Югры "Развитие гражданского общества" от 05.10.2018 №355-п-п; 
8) Распоряжение Правительства автономного округа «О концепции развития территориального общественного самоуправления в Ханты-Мансийском автономном округе – Югре до 2025 года» от 06.04.2018 №151-рп-рп</t>
  </si>
  <si>
    <t xml:space="preserve">Информационное обеспечение деятельности органов местного самоуправления </t>
  </si>
  <si>
    <t>1) с 01.01.2019 по 01.01.2999; 
2) с 22.09.2009 по 01.01.2999; 
3) с 01.01.2009 по 01.01.2999; 
4) с 09.02.2009 по 01.01.2999; 
5) с 01.01.2019 по 31.12.2030</t>
  </si>
  <si>
    <t xml:space="preserve">1) п. 4 разд. 3 ; 
2) п. 1 ст. 1 гл. 1 ; 
3) п. 7 ч. 1 ст. 17 гл. 3 ; 
4) п. 4 ст. 2 гл. 1 ; 
5) разд. 2 </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</si>
  <si>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Федеральный закон "О персональных данных" от 27.07.2006 №152-ФЗ-фз;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Правительства автономного округа "О гос. программе ХМАО-Югры "Развитие гражданского общества" от 05.10.2018 №355-п-п</t>
  </si>
  <si>
    <t>Обеспечение информационной открытости органов местного самоуправления Нефтеюганского района</t>
  </si>
  <si>
    <t>1) с 22.09.2009 по 01.01.2999; 
2) с 01.01.2019 по 31.12.2999; 
3) с 01.01.2009 по 01.01.2999; 
4) с 09.02.2009 по 01.01.2999; 
5) с 25.01.2018 по 01.01.2999; 
6) с 01.01.2019 по 31.12.2030</t>
  </si>
  <si>
    <t>1) п. 1 ст. 1 гл. 1 ; 
2) в целом; 
3) п. 7 ч. 1 ст. 17 гл. 3 ; 
4) п. 4 ст. 2 гл. 1 ; 
5) в целом; 
6) в целом</t>
  </si>
  <si>
    <t>1) Федеральный закон "О персональных данных" от 27.07.2006 №152-ФЗ-фз; 
2)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Администрации муниципального образования "Об оплате труда бюджетного учреждения Нефтеюганского района "Редакция газеты "Югорское обозрение", подведомственного департаменту культуры и спорта Нефтеюганского района" от 26.12.2017 №2448-па-нпа; 
6) Постановление Правительства автономного округа "О гос. программе ХМАО-Югры "Развитие гражданского общества" от 05.10.2018 №355-п-п</t>
  </si>
  <si>
    <t>Обеспечение информационной открытости органов местного самоуправления Нефтеюганского района в рамках муниципального задания</t>
  </si>
  <si>
    <t>1) с 01.01.2019 по 31.12.2999; 
2) с 01.01.2009 по 01.01.2999; 
3) с 09.02.2009 по 01.01.2999; 
4) с 01.01.2022 по 31.12.2030</t>
  </si>
  <si>
    <t>1) в целом; 
2) подп. 7 п. 1 ст. 17 гл. 3 ; 
3) п. 4 ст. 2 гл. 1 ; 
4)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</si>
  <si>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от 31.10.2021 №487-п-п</t>
  </si>
  <si>
    <t>Подготовка и размещение информации в СМИ о деятельности органов местного самоуправления</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</si>
  <si>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</si>
  <si>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 с 16.07.2015 по 01.01.2999; 
2) с 21.08.2017 по 01.01.2999; 
3) с 26.02.2016 по 01.01.2999; 
4) с 31.10.2016 по 01.01.2999; 
5) с 01.01.2009 по 01.01.2999; 
6) с 24.07.2009 по 01.01.2999; 
7) с 29.12.2006 по 01.01.2999; 
8) с 20.02.2016 по 01.01.2999; 
9) с 01.01.2019 по 31.12.2030</t>
  </si>
  <si>
    <t>1) в целом; 
2) в целом; 
3) в целом; 
4) в целом; 
5) п. 3 ч. 1 ст. 17 гл. 3 ; 
6) в целом; 
7) в целом; 
8) в целом; 
9)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</si>
  <si>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капитального строительства и жилищно-коммунального комплекса Нефтеюганского района" от 26.02.2016 №256-па;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Федеральный закон "Об общих принципах организации местного самоуправления в Российской Федерации (ред. от 30.03.2015 г.)" от 06.10.2003 №131-фз; 
6) Федеральный закон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 и территориальные фонды обязательного медицинского страхования" от 24.07.2009 №212-фз-фз; 
7) Федеральный закон "Об обязательном социальном страховании на случай временной нетрудоспособности и в связи с материнством" от 29.12.2006 №255-фз-фз; 
8)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9) Постановление Правительства автономного округа "О гос. программе ХМАО-Югры "Жилищно-коммунальный комплекс и городская среда"." от 05.10.2018 №347-п-п</t>
  </si>
  <si>
    <t>Обеспечение деятельности учреждения</t>
  </si>
  <si>
    <t>1) с 25.02.2016 по 01.01.2999; 
2) с 01.10.2014 по 01.01.2999; 
3) с 01.01.2017 по 31.12.2999; 
4) с 01.01.2009 по 01.01.2999; 
5) с 01.09.2013 по 01.01.2999; 
6) с 01.01.2019 по 13.12.2030</t>
  </si>
  <si>
    <t xml:space="preserve">1) в целом; 
2) прил. 1; 
3) подп. 3.1 разд. 3 ; 
4) п. 3 ч. 1 ст. 17 гл. 3 ; 
5) ст. 75 гл. 10 ; 
6) разд. 2 </t>
  </si>
  <si>
    <t>1)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по обеспечению деятельности учреждений культуры и спорта" от 25.02.2016 №228-па;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Постановление Правительства автономного округа "О гос. программе ХМАО-Югры "Культурное пространство"." от 05.10.2018 №341-п-п</t>
  </si>
  <si>
    <t>Обеспечение качества управления в образовательных учреждениях сферы культуры</t>
  </si>
  <si>
    <t xml:space="preserve">ст. 17 гл. 3 </t>
  </si>
  <si>
    <t>Прочие мероприятия  не относящиеся к содержнаю органов местного самоуправления</t>
  </si>
  <si>
    <t>1) с 01.01.2017 по 31.12.2999; 
2) с 02.12.1995 по 01.01.2999; 
3) с 01.01.2009 по 01.01.2999; 
4) с 02.05.1991 по 01.01.2999; 
5) с 01.01.2022 по 31.12.2030</t>
  </si>
  <si>
    <t>1) в целом; 
2) п. 7 ст. 5 гл. 1 ; 
3) п. 3 ст. 65 гл. 8 ; 
4) абз. 13 подп. 8 п. 1 ст. 7.1.1 гл. 1 ; 
5) в целом</t>
  </si>
  <si>
    <t>1)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2019 - 2024 годы и на период до 2030 года" от 31.10.2016 №1788-па-нпа;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 занятости населения в Российской Федерации" от 19.04.1991 №1032-1; 
5) Постановление Правительства автономного округа "О государственной программе Ханты-Мансийского автономного округа – Югры «Поддержка занятости населения» от 31.10.2021 №472-п-п</t>
  </si>
  <si>
    <t>Мероприятия по содействию трудоустройству граждан</t>
  </si>
  <si>
    <t>1) с 28.12.2013 по 01.01.2999; 
2) с 02.12.1995 по 01.01.2999; 
3) с 01.01.2009 по 01.01.2999; 
4) с 26.02.1998 по 01.01.2999; 
5) с 29.12.2021 по 01.09.2026; 
6) с 01.03.2022 по 01.01.2999</t>
  </si>
  <si>
    <t>1) п. 2 ст. 4 гл. 1 ; 
2) в целом; 
3) п. 3 ч. 1 ст. 17 гл. 3 ; 
4) ст. 3 гл. 1 ; 
5) в целом; 
6) в целом</t>
  </si>
  <si>
    <t xml:space="preserve">1) Федеральный закон "О специальной оценке условий труда" от 28.12.2013 №426-ФЗ-фз;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охране труда в Ханты-Мансийском автономном округе - Югре (ред. от 29.05.2014 г.)" от 10.02.1998 №2-оз; 
5) Постановление Правительства РФ "О порядке обучения по охране труда и проверки знания требований охраны труда" от 24.12.2021 №2464; 
6) Распоряжение Администрации муниципального образования "Об утверждении положения о системе управления охраной труда в администрации Нефтеюганского района" от 25.02.2020 №94-ра </t>
  </si>
  <si>
    <t>Мероприятия по сдействию трудоустройству граждан</t>
  </si>
  <si>
    <t>1) с 16.05.2017 по 01.01.2999; 
2) с 14.06.2016 по 01.01.2999; 
3) с 01.01.2009 по 01.01.2999; 
4) с 30.07.2010 по 01.01.2999</t>
  </si>
  <si>
    <t>1) в целом; 
2) прил. 2; 
3) п. 3 ч. 1 ст. 17 гл. 3 ; 
4) в целом</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</si>
  <si>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Федеральный закон "Об организации предоставления государственных и муниципальных услуг" от 30.07.2010 №210-фз-фз</t>
  </si>
  <si>
    <t>Предоставление государственных услуг в многофункциональных центрах</t>
  </si>
  <si>
    <t>1) с 16.07.2015 по 01.01.2999; 
2) с 14.06.2016 по 01.01.2999; 
3) с 01.01.2003 по 01.01.2999; 
4) с 23.07.2007 по 01.01.2999; 
5) с 01.01.2009 по 01.01.2999; 
6) с 01.01.2007 по 31.12.2999; 
7) с 20.02.2016 по 01.01.2999; 
8) с 01.01.2011 по 01.01.2999; 
9) с 01.01.2019 по 01.01.2999</t>
  </si>
  <si>
    <t>1) в целом; 
2) прил. 1; 
3) в целом; 
4) в целом; 
5) п. 3 ч. 1 ст. 17 гл. 3 ; 
6) в целом; 
7) разд. 3 ; 
8) в целом; 
9)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</si>
  <si>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 транспортном налоге в Ханты-Мансийском автономном округе - Югре (с изменениями на 07.11.2013 г.)" от 14.11.2002 №62-оз; 
4) Закон автономного округа "О поддержке семьи, материнства, отцовства и детства в Ханты-Мансийском автономном округе - Югре (ред. от 25.06.2015 г.)" от 07.07.2004 №45-оз; 
5) Федеральный закон "Об общих принципах организации местного самоуправления в Российской Федерации (ред. от 30.03.2015 г.)" от 06.10.2003 №131-фз; 
6) Федеральный закон "Об обязательном социальном страховании на случай временной нетрудоспособности и в связи с материнством" от 29.12.2006 №255-фз; 
7)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8) Закон автономного округа "О налоге на имущество организаций" от 29.11.2010 №190-оз-оз; 
9) Постановление Администрации муниципального образования "Об оплате труда работников, предоставления социальных гарантий и компенсаций работников муниципального казенного учреждения "Управление по делам администрации Нефтеюганского района" от 18.08.2017 №1407-па-нпа</t>
  </si>
  <si>
    <t>Содержание муниципального казенного учреждения "Управление делами администрации"</t>
  </si>
  <si>
    <t>1) с 16.05.2017 по 01.01.2999; 
2) с 14.06.2016 по 01.01.2999; 
3) с 01.01.2009 по 01.01.2999; 
4) с 30.07.2010 по 01.01.2999; 
5) с 01.01.2021 по 01.08.2021</t>
  </si>
  <si>
    <t>1) в целом; 
2) прил. 2; 
3) п. 3 ч. 1 ст. 17 гл. 3 ; 
4) в целом; 
5) в целом</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</si>
  <si>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Федеральный закон "Об организации предоставления государственных и муниципальных услуг" от 30.07.2010 №210-фз-фз; 
5) Распоряжение Администрации муниципального образования "О ликвидации муниципального учреждения "Многофункциональный центр предоставления государственных и муниципальных услуг" от 15.06.2020 №269-ра</t>
  </si>
  <si>
    <t>Развитие и сопровождение мнофукционального центра</t>
  </si>
  <si>
    <t>1) с 28.12.2013 по 01.01.2999; 
2) с 01.01.2009 по 01.01.2999; 
3) с 26.02.1998 по 01.01.2999; 
4) с 29.12.2021 по 01.09.2026; 
5) с 01.03.2022 по 01.01.2999</t>
  </si>
  <si>
    <t>1) п. 2 ст. 4 гл. 1 ; 
2) п. 3 ч. 1 ст. 17 гл. 3 ; 
3) ст. 3 гл. 1 ; 
4) в целом; 
5) в целом</t>
  </si>
  <si>
    <t xml:space="preserve">1) Федеральный закон "О специальной оценке условий труда" от 28.12.2013 №426-ФЗ-фз;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охране труда в Ханты-Мансийском автономном округе - Югре (ред. от 29.05.2014 г.)" от 10.02.1998 №2-оз; 
4) Постановление Правительства РФ "О порядке обучения по охране труда и проверки знания требований охраны труда" от 24.12.2021 №2464; 
5) Распоряжение Администрации муниципального образования "Об утверждении положения о системе управления охраной труда в администрации Нефтеюганского района" от 25.02.2020 №94-ра </t>
  </si>
  <si>
    <t>Расходы на обеспечение безопасности и создание благоприятных условий труда работающих</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</si>
  <si>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</si>
  <si>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 с 18.10.1999 по 01.01.2999; 
2) с 01.01.2009 по 01.01.2999; 
3) с 17.12.2008 по 01.01.2999</t>
  </si>
  <si>
    <t xml:space="preserve">1) подп. 4 п. 2 ст. 26.3 гл. 4.1 ; 
2) п. 1 ч. 1 ст. 15 гл. 3 ; 
3) п. 4 </t>
  </si>
  <si>
    <t>1)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t>
  </si>
  <si>
    <t>резервный фонд</t>
  </si>
  <si>
    <t>1) с 01.01.2009 по 01.01.2999; 
2) с 17.12.2008 по 01.01.2999; 
3) с 01.09.2005 по 01.01.2999; 
4) с 11.08.2015 по 01.01.2999</t>
  </si>
  <si>
    <t>1) п. 1 ч. 1 ст. 17 гл. 3 ; 
2) п. 4 ; 
3) п. 5 ст. 54 гл. 12 ; 
4) п. 1.2-1.4 разд. 1 прил. 0</t>
  </si>
  <si>
    <t>1) Федеральный закон "Об общих принципах организации местного самоуправления в Российской Федерации (ред. от 30.03.2015 г.)" от 06.10.2003 №131-фз; 
2)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 
3) Устав муниципального образования "Устав муниципального образования Нефтеюганский район" от 16.06.2005 №616; 
4) Постановление Администрации муниципального образования "Об утверждении Порядка оказания единовременной материальной помощи гражданам, пострадавшим в результате стихийных бедствий, аварий, других чрезвычайных ситуаций, а также пожаров" от 11.08.2015 №1526-па-нпа</t>
  </si>
  <si>
    <t>Выплаты населению из резервного фонда</t>
  </si>
  <si>
    <t>принятие устава муниципального образования и внесение в него изменений и дополнений, издание муниципальных правовых актов</t>
  </si>
  <si>
    <t>1) с 01.01.2009 по 01.01.2999; 
2) с 17.12.2009 по 01.01.2999</t>
  </si>
  <si>
    <t>1) п. 1 ч. 1 ст. 15 гл. 3 ; 
2) в целом</t>
  </si>
  <si>
    <t>1) Федеральный закон "Об общих принципах организации местного самоуправления в Российской Федерации (ред. от 30.03.2015 г.)" от 06.10.2003 №131-фз; 
2) Решение Думы муниципального образования "Об утверждении Положения об управлении муниципальным долгом Нефтеюганского района" от 17.12.2009 №1016</t>
  </si>
  <si>
    <t>обслуживание долговых обязательств</t>
  </si>
  <si>
    <t>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</si>
  <si>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 с 23.08.2019 по 01.01.2999; 
2) с 24.01.2019 по 01.01.2999; 
3) с 01.01.2009 по 01.01.2999; 
4) с 20.08.2007 по 01.01.2999; 
5) с 29.12.2006 по 01.01.2999; 
6) с 29.12.2016 по 01.01.2999; 
7) с 01.01.2017 по 01.01.2999; 
8) с 01.01.2019 по 31.12.2030; 
9) с 26.12.2019 по 31.12.2019</t>
  </si>
  <si>
    <t xml:space="preserve">1) разд. 2 ; 
2) п. 1 ; 
3) п. 3 ч. 1 ст. 17 гл. 3 ; 
4) ст. 21,22 ; 
5) в целом; 
6) в целом; 
7) прил. 1; 
8) в целом; 
9)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</si>
  <si>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Федеральный закон "Об обязательном социальном страховании на случай временной нетрудоспособности и в связи с материнством" от 29.12.2006 №255-фз-фз;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 гос. программе ХМАО-Югры "Жилищно-коммунальный комплекс и городская среда"." от 05.10.2018 №347-п-п; 
9)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</si>
  <si>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Обеспечение деятельности органов местного самоуправления  в части оплаты труда</t>
  </si>
  <si>
    <t>1) с 23.08.2019 по 01.01.2999; 
2) с 24.01.2019 по 01.01.2999; 
3) с 02.03.2007 по 01.01.2999; 
4) с 01.01.2009 по 01.01.2999; 
5) с 20.08.2007 по 01.01.2999; 
6) с 29.12.2016 по 01.01.2999; 
7) с 01.01.2017 по 01.01.2999; 
8) с 26.12.2019 по 31.12.2019</t>
  </si>
  <si>
    <t xml:space="preserve">1) разд. 2 ; 
2) п. 1 ; 
3) ст. 34,35 гл. 9 ; 
4) абз. 1 п. 4 ч. 4 ст. 15 гл. 3 ; 
5) ст. 21,22 ; 
6) в целом; 
7) прил. 1; 
8)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</si>
  <si>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</si>
  <si>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 xml:space="preserve">Межбюджетные трансферты (обеспечение деятельности ОМС) </t>
  </si>
  <si>
    <t>1) с 23.08.2019 по 01.01.2999; 
2) с 24.01.2019 по 01.01.2999; 
3) с 22.03.2013 по 01.01.2999; 
4) с 02.03.2007 по 01.01.2999; 
5) с 01.01.2009 по 01.01.2999; 
6) с 20.08.2007 по 01.01.2999; 
7) с 01.10.2011 по 01.01.2999; 
8) с 01.01.2017 по 01.01.2999; 
9) с 26.12.2019 по 31.12.2019</t>
  </si>
  <si>
    <t xml:space="preserve">1) разд. 2 ; 
2) п. 1 ; 
3) в целом; 
4) ст. 34,35 гл. 9 ; 
5) подп. 1 п. 1 ч. 1 ст. 15 гл. 3 ; 
6) ст. 21,22 ; 
7) в целом; 
8) прил. 1; 
9)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</si>
  <si>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счетной палате Российской Федерации" от 05.04.2013 №41-фз; 
4) Федеральный закон "О муниципальной службе в Российской Федерации" от 02.03.2007 №25-ФЗ-фз;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от 20.07.2007 №113-оз-оз; 
7)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</si>
  <si>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Материальное обеспечение руководителя контрольно-счетной палаты</t>
  </si>
  <si>
    <t>1) с 23.08.2019 по 01.01.2999; 
2) с 24.01.2019 по 01.01.2999; 
3) с 01.01.2009 по 01.01.2999; 
4) с 01.10.2011 по 01.01.2999</t>
  </si>
  <si>
    <t>1) разд. 2 ; 
2) п. 1 ; 
3) абз. 2 ч. 4 ст. 15 гл. 3 ; 
4)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</si>
  <si>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t>
  </si>
  <si>
    <t>Межбюджетные трансферты на осуществление внешнего муниципального финансового контроля</t>
  </si>
  <si>
    <t>1) с 23.08.2019 по 01.01.2999; 
2) с 24.01.2019 по 01.01.2999; 
3) с 02.03.2007 по 01.01.2999; 
4) с 01.01.2009 по 01.01.2999; 
5) с 20.08.2007 по 01.01.2999; 
6) с 01.01.2017 по 01.01.2999; 
7) с 26.12.2019 по 31.12.2019</t>
  </si>
  <si>
    <t xml:space="preserve">1) разд. 2 ; 
2) п. 1 ; 
3) ст. 34,35 гл. 9 ; 
4) подп. 1 п. 1 ч. 1 ст. 15 гл. 3 ; 
5) ст. 21,22 ; 
6) прил. 1; 
7)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</si>
  <si>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7)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</si>
  <si>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 техническое обеспечение контрольно-счетной палаты</t>
  </si>
  <si>
    <t>1) с 23.08.2019 по 01.01.2999; 
2) с 02.03.2007 по 01.01.2999; 
3) с 01.01.2009 по 01.01.2999; 
4) с 29.12.2016 по 01.01.2999; 
5) с 01.01.2017 по 01.01.2999; 
6) с 26.12.2019 по 31.12.2019</t>
  </si>
  <si>
    <t xml:space="preserve">1) разд. 2 ; 
2) ст. 34,35 гл. 9 ; 
3) п. 3 ч. 1 ст. 17 гл. 3 ; 
4) в целом; 
5) прил. 1; 
6)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</si>
  <si>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</si>
  <si>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1) с 23.08.2019 по 01.01.2999; 
2) с 24.01.2019 по 01.01.2999; 
3) с 02.03.2007 по 01.01.2999; 
4) с 01.01.2009 по 01.01.2999; 
5) с 20.08.2007 по 01.01.2999; 
6) с 29.12.2006 по 01.01.2999; 
7) с 29.12.2016 по 01.01.2999; 
8) с 01.01.2017 по 01.01.2999</t>
  </si>
  <si>
    <t>1) разд. 2 ; 
2) п. 1 ; 
3) ст. 22 гл. 6 ; 
4) подп. 3 п. 1 ст. 17 гл. 3 ; 
5) ст. 16 ; 
6) в целом; 
7) в целом; 
8) прил. 1</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</si>
  <si>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Федеральный закон "Об обязательном социальном страховании на случай временной нетрудоспособности и в связи с материнством" от 29.12.2006 №255-фз-фз;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</si>
  <si>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Материально-техническое и финансовое обеспечение деятельности органов местного самоуправления в части оплаты труда</t>
  </si>
  <si>
    <t>1) с 23.08.2019 по 01.01.2999; 
2) с 24.01.2019 по 01.01.2999; 
3) с 01.01.2009 по 01.01.2999; 
4) с 01.01.2007 по 31.12.2999; 
5) с 20.08.2007 по 01.01.2999; 
6) с 29.12.2016 по 01.01.2999; 
7) с 01.01.2017 по 01.01.2999; 
8) с 26.12.2019 по 31.12.2019</t>
  </si>
  <si>
    <t xml:space="preserve">1) разд. 2 ; 
2) п. 1 ; 
3) подп. 3 п. 1 ст. 17 гл. 3 ; 
4) в целом; 
5) ст. 21,22 ; 
6) в целом; 
7) прил. 1; 
8)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</si>
  <si>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 
5) Закон автономного округа "Об отдельных вопросах муниципальной службы в Ханты-Мансийском автономном округе - Югре (с изменениями на 20.02.2014 г.)" от 20.07.2007 №113-оз;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</si>
  <si>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 техническое обеспечение деятельности органов местного самоуправления в части оплаты труда</t>
  </si>
  <si>
    <t>1) с 24.01.2019 по 01.01.2999; 
2) с 01.01.2009 по 01.01.2999; 
3) с 20.08.2007 по 01.01.2999; 
4) с 29.12.2016 по 01.01.2999; 
5) с 01.01.2017 по 01.01.2999; 
6) с 26.12.2019 по 31.12.2019</t>
  </si>
  <si>
    <t xml:space="preserve">1) п. 1 ; 
2) абз. 1 ч. 4 ст. 15 гл. 3 ; 
3) ст. 21,22 ; 
4) в целом; 
5) прил. 1; 
6) п. 3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</si>
  <si>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</si>
  <si>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 xml:space="preserve">1) разд. 2 ; 
2) п. 1 ; 
3) ст. 34,35 гл. 9 ; 
4) п. 1 ч. 1 ст. 15 гл. 3 ; 
5) ст. 21,22 ; 
6) в целом; 
7) прил. 1; 
8) п. 3 </t>
  </si>
  <si>
    <t>Материально-техническое обеспечние в части вопросов оплаты труда органов местного самоуправления</t>
  </si>
  <si>
    <t>1) с 23.08.2019 по 01.01.2999; 
2) с 02.03.2007 по 01.01.2999; 
3) с 01.01.2009 по 01.01.2999; 
4) с 20.08.2007 по 01.01.2999; 
5) с 28.12.2007 по 01.01.2999; 
6) с 08.06.2012 по 01.01.2999; 
7) с 01.01.2017 по 01.01.2999; 
8) с 01.01.2023 по 01.01.2999</t>
  </si>
  <si>
    <t>1) разд. 2 ; 
2) ч. 2 ст. 22 ; 
3) п. 3 ч. 1 ст. 17 гл. 3 ; 
4) ст. 16 ; 
5) в целом; 
6) в целом; 
7) прил. 1; 
8)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</si>
  <si>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ХМАО-Югре" от 28.12.2007 №201-оз-оз; 
6) Решение Думы муниципального образования "Об утверждении Положения о денежном содержании лиц, замещающих муниципальные должности в муниципальном образовании Нефтеюганский район" от 08.06.2012 №232;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07.10.2022 №1896-па-нпа</t>
  </si>
  <si>
    <t>1) с 23.08.2019 по 01.01.2999; 
2) с 24.01.2019 по 01.01.2999; 
3) с 02.03.2007 по 01.01.2999; 
4) с 01.01.2009 по 01.01.2999; 
5) с 20.08.2007 по 01.01.2999; 
6) с 29.12.2006 по 01.01.2999; 
7) с 29.12.2016 по 01.01.2999; 
8) с 01.01.2017 по 01.01.2999; 
9) с 26.12.2019 по 31.12.2019</t>
  </si>
  <si>
    <t xml:space="preserve">1) разд. 2 ; 
2) п. 1 ; 
3) ст. 34,35 гл. 9 ; 
4) подп. 1 п. 1 ст. 17 гл. 3 ; 
5) ст. 21,22 ; 
6) в целом; 
7) в целом; 
8) прил. 1; 
9)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</si>
  <si>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Федеральный закон "Об обязательном социальном страховании на случай временной нетрудоспособности и в связи с материнством" от 29.12.2006 №255-фз-фз;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</si>
  <si>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Материально-техническое обеспечение деятельности органов местного самоуправления</t>
  </si>
  <si>
    <t>1) с 23.08.2019 по 01.01.2999; 
2) с 01.01.2009 по 01.01.2999; 
3) с 28.12.2007 по 01.01.2999</t>
  </si>
  <si>
    <t>1) разд. 2 ; 
2) подп. 1 п. 1 ст. 17 гл. 3 ; 
3)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</si>
  <si>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ХМАО-Югре" от 28.12.2007 №201-оз-оз</t>
  </si>
  <si>
    <t>Материальное обеспечение председателя представительного органа местного самоуправление</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</si>
  <si>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</si>
  <si>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 с 16.07.2015 по 01.01.2999; 
2) с 02.03.2007 по 01.01.2999; 
3) с 18.08.2016 по 01.01.2999; 
4) с 31.10.2016 по 01.01.2999; 
5) с 23.07.2007 по 01.01.2999; 
6) с 22.05.1995 по 01.01.2999; 
7) с 01.01.2009 по 01.01.2999; 
8) с 20.08.2007 по 01.01.2999; 
9) с 31.05.1994 по 01.01.2999; 
10) с 29.02.2012 по 01.01.2999; 
11) с 13.10.2008 по 01.01.2999; 
12) с 01.01.2019 по 31.12.2030</t>
  </si>
  <si>
    <t>1) п. 1 ; 
2) ст. 34,35 гл. 9 ; 
3) в целом; 
4) в целом; 
5) п. 1 ст. 2.3 ; 
6) абз. 5 ст. 3 ; 
7) п. 3 ч. 1 ст. 17 гл. 3 ; 
8) ст. 21,22 ; 
9) абз. 3 п. 1 ; 
10) в целом; 
11) в целом; 
12)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</si>
  <si>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от 08.08.2016 №1210-па-нпа;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Закон автономного округа "О поддержке семьи, материнства, отцовства и детства в Ханты-Мансийском автономном округе - Югре (ред. от 25.06.2015 г.)" от 07.07.2004 №45-оз; 
6) Федеральный закон "О государственных пособиях гражданам, имеющим детей (ред. от 29.12.2015 г.)" от 19.05.1995 №81-фз; 
7) Федеральный закон "Об общих принципах организации местного самоуправления в Российской Федерации (ред. от 30.03.2015 г.)" от 06.10.2003 №131-фз; 
8) Закон автономного округа "Об отдельных вопросах муниципальной службы в Ханты-Мансийском автономном округе - Югре" от 20.07.2007 №113-оз-оз; 
9) Указ Президента РФ "О размере компенсационных выплат отдельным категориям граждан" от 30.05.1994 №1110; 
10)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11) Постановление Правительства РФ "Положение об особенностях направления работников в служебные командировки" от 13.10.2008 №749; 
12) Постановление Правительства автономного округа "О гос. программе ХМАО-Югры "Жилищно-коммунальный комплекс и городская среда"." от 05.10.2018 №347-п-п</t>
  </si>
  <si>
    <t>Обеспечение деятельности органов местного самоуправления без оплаты труда</t>
  </si>
  <si>
    <t>1) с 02.03.2007 по 01.01.2999; 
2) с 01.01.2009 по 01.01.2999; 
3) с 29.02.2012 по 01.01.2999; 
4) с 27.06.2012 по 01.01.2999; 
5) с 29.09.2012 по 01.01.2999; 
6) с 20.08.2007 по 01.01.2999</t>
  </si>
  <si>
    <t xml:space="preserve">1) ст. 11 ; 
2) п. 3 ч. 1 ст. 17 гл. 3 ; 
3) абз. 1,2,3 подп. а,б,в п. 11,15,25,26 разд. 9 ; 
4) абз. 2,18 подп. а,б,в п. 1,12 прил. 1; 
5) абз. 2,5 подп. б п. 5,26,28 разд. 8,9 ; 
6) п. 12 ч. 1 ст. 6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</si>
  <si>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Решение Думы муниципального образования "Об утверждении Порядка предоставления гарантий лицам, замещающим муниципальные должности на постоянной основе" от 27.06.2012 №237; 
5)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</si>
  <si>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Прочие выплаты по обязательствам</t>
  </si>
  <si>
    <t>1) с 23.07.2007 по 01.01.2999; 
2) с 22.05.1995 по 01.01.2999; 
3) с 01.01.2009 по 01.01.2999; 
4) с 31.05.1994 по 01.01.2999</t>
  </si>
  <si>
    <t>1) в целом; 
2) ст. 14 ; 
3) подп. 3 п. 1 ст. 17 гл. 3 ; 
4) в целом</t>
  </si>
  <si>
    <t>1) Закон автономного округа "О поддержке семьи, материнства, отцовства и детства в Ханты-Мансийском автономном округе - Югре (ред. от 25.06.2015 г.)" от 07.07.2004 №45-оз; 
2) Федеральный закон "О государственных пособиях гражданам, имеющим детей (ред. от 29.12.2015 г.)" от 19.05.1995 №81-фз; 
3) Федеральный закон "Об общих принципах организации местного самоуправления в Российской Федерации (ред. от 30.03.2015 г.)" от 06.10.2003 №131-фз; 
4) Указ Президента РФ "О размере компенсационных выплат отдельным категориям граждан" от 30.05.1994 №1110</t>
  </si>
  <si>
    <t>Материальное обеспечение контрольно-счетной палаты без оплаты труда</t>
  </si>
  <si>
    <t>1) с 02.03.2007 по 01.01.2999; 
2) с 01.01.2009 по 01.01.2999; 
3) с 20.08.2007 по 01.01.2999; 
4) с 29.02.2012 по 01.01.2999</t>
  </si>
  <si>
    <t xml:space="preserve">1) ст. 34.35 гл. 9 ; 
2) подп. 1 п. 1 ст. 17 гл. 3 ; 
3) ст. 21,22 ; 
4) п. 15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</si>
  <si>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</si>
  <si>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Единовременная выплата на оздоровление</t>
  </si>
  <si>
    <t>1) с 24.05.2015 по 01.01.2999; 
2) с 20.11.2015 по 01.01.2999; 
3) с 18.02.2016 по 01.01.2999; 
4) с 01.01.2009 по 01.01.2999; 
5) с 20.08.2007 по 01.01.2999; 
6) с 01.06.1993 по 01.01.2999</t>
  </si>
  <si>
    <t>1) в целом; 
2) в целом; 
3) в целом; 
4) п. 3 ч. 1 ст. 17 гл. 3 ; 
5) в целом; 
6) в целом</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</si>
  <si>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t>
  </si>
  <si>
    <t>Совершентствование кадровой службы органов местного самоуправления</t>
  </si>
  <si>
    <t>1) с 24.05.2015 по 01.01.2999; 
2) с 18.02.2016 по 01.01.2999; 
3) с 01.01.2009 по 01.01.2999; 
4) с 20.08.2007 по 01.01.2999; 
5) с 29.02.2012 по 01.01.2999</t>
  </si>
  <si>
    <t xml:space="preserve">1) в целом; 
2) в целом; 
3) п. 3 ч. 1 ст. 17 гл. 3 ; 
4) ст. 21,22 ; 
5) п. 11,15 </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</si>
  <si>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</si>
  <si>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Содержание органов местного самоуправления без фонда оплаты труда</t>
  </si>
  <si>
    <t>1) с 16.07.2015 по 01.01.2999; 
2) с 02.03.2007 по 01.01.2999; 
3) с 01.01.2017 по 31.12.2999; 
4) с 01.01.2009 по 01.01.2999; 
5) с 20.08.2007 по 01.01.2999; 
6) с 13.10.2008 по 01.01.2999; 
7) с 06.06.2016 по 01.01.2999</t>
  </si>
  <si>
    <t>1) в целом; 
2) ст. 34,35 гл. 9 ; 
3) в целом; 
4) подп. 3 п. 1 ст. 17 гл. 3 ; 
5) ст. 21,22 ; 
6) в целом; 
7)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</si>
  <si>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 
7) Постановление Администрации муниципального образования "Об утверждении нормативных затрат на обеспечение функций департамента образования и молодежной политики Нефтеюганского района" от 06.06.2016 №807-па</t>
  </si>
  <si>
    <t>Материально-техническое и финансовое обеспечение деятельности органов местного самоуправления без оплаты труда</t>
  </si>
  <si>
    <t>1) с 25.02.2016 по 01.01.2999; 
2) с 01.01.2017 по 31.12.2999; 
3) с 01.01.2009 по 01.01.2999; 
4) с 01.01.2007 по 31.12.2999; 
5) с 05.09.2014 по 01.01.2999; 
6) с 29.09.2012 по 01.01.2999</t>
  </si>
  <si>
    <t>1) в целом; 
2) в целом; 
3) подп. 3 п. 1 ст. 17 гл. 3 ; 
4) в целом; 
5) в целом; 
6) в целом</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</si>
  <si>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15.02.2016 №182-па;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Нефтеюганский район на 2019 - 2024 годы и на период до 2030 года" от 31.10.2016 №1805-па-нпа;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 
5) Постановление Администрации муниципального образования " Об утверждении положения о порядке и размерах возмещения расходов, связанных со служебными командировками" от 05.09.2014 №1872-па-нпа;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</si>
  <si>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Материально техническое обеспечение деятельности органов местного самоуправления без оплаты труда</t>
  </si>
  <si>
    <t>1) с 18.03.2019 по 01.01.2999; 
2) с 16.07.2015 по 01.01.2999; 
3) с 02.03.2007 по 01.01.2999; 
4) с 23.07.2007 по 01.01.2999; 
5) с 22.05.1995 по 01.01.2999; 
6) с 01.01.2009 по 01.01.2999; 
7) с 20.08.2007 по 01.01.2999; 
8) с 31.05.1994 по 01.01.2999; 
9) с 29.02.2012 по 01.01.2999; 
10) с 13.10.2008 по 01.01.2999</t>
  </si>
  <si>
    <t>1) прил. 7,6,5,4,3,2,1; 
2) п. 1 ; 
3) ст. 34,35 гл. 9 ; 
4) п. 1 ст. 2.3 ; 
5) абз. 5 ст. 3 ; 
6) п. 1 ч. 1 ст. 15 гл. 3 ; 
7) ст. 21,22 ; 
8) абз. 3 п. 1 ; 
9) в целом; 
10) в целом</t>
  </si>
  <si>
    <t>1) Постановление Администрации муниципального образования "Об утверждении нормативных затрат на обеспечение функций департамента финансов Нефтеюганского района" от 12.02.2016 №171-па ;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Федеральный закон "О муниципальной службе в Российской Федерации" от 02.03.2007 №25-ФЗ-фз; 
4) Закон автономного округа "О поддержке семьи, материнства, отцовства и детства в Ханты-Мансийском автономном округе - Югре (ред. от 25.06.2015 г.)" от 07.07.2004 №45-оз; 
5) Федеральный закон "О государственных пособиях гражданам, имеющим детей (ред. от 29.12.2015 г.)" от 19.05.1995 №81-фз;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Указ Президента РФ "О размере компенсационных выплат отдельным категориям граждан" от 30.05.1994 №1110; 
9)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10) Постановление Правительства РФ "Положение об особенностях направления работников в служебные командировки" от 13.10.2008 №749</t>
  </si>
  <si>
    <t xml:space="preserve">1) ст. 11 ; 
2) п. 3 ч. 1 ст. 17 гл. 3 ; 
3) п. 2 ст. 1 ; 
4) абз. 3 п. 15 </t>
  </si>
  <si>
    <t>1) с 14.03.2016 по 01.01.2999; 
2) с 02.03.2007 по 01.01.2999; 
3) с 01.01.2009 по 01.01.2999; 
4) с 29.02.2012 по 01.01.2999; 
5) с 29.12.2006 по 01.01.2999; 
6) с 13.10.2008 по 01.01.2999; 
7) с 29.09.2012 по 01.01.2999; 
8) с 20.08.2007 по 01.01.2999</t>
  </si>
  <si>
    <t xml:space="preserve">1) прил. 1; 
2) ст. 11 ; 
3) п. 3 ч. 1 ст. 17 гл. 3 ; 
4) абз. 1,2,3 подп. в п. 11,15 ; 
5) ст. 2 ; 
6) в целом; 
7) разд. 9 ; 
8) п. 12 ч. 1 ст. 6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</si>
  <si>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Федеральный закон "Об обязательном социальном страховании на случай временной нетрудоспособности и в связи с материнством" от 29.12.2006 №255-фз-фз; 
6) Постановление Правительства РФ "Положение об особенностях направления работников в служебные командировки" от 13.10.2008 №749; 
7)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8)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</si>
  <si>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1) с 16.07.2015 по 01.01.2999; 
2) с 02.03.2007 по 01.01.2999; 
3) с 01.01.2009 по 01.01.2999; 
4) с 20.08.2007 по 01.01.2999; 
5) с 29.02.2012 по 01.01.2999; 
6) с 13.10.2008 по 01.01.2999</t>
  </si>
  <si>
    <t>1) в целом; 
2) ст. 34,35 гл. 9 ; 
3) подп. 3 п. 1 ст. 17 гл. 3 ; 
4) ст. 21,22 ; 
5) в целом;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</si>
  <si>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6) Постановление Правительства РФ "Положение об особенностях направления работников в служебные командировки" от 13.10.2008 №749</t>
  </si>
  <si>
    <t>Материально-техническое обеспечение деятельности органов местного самоуправления без оплаты труда</t>
  </si>
  <si>
    <t xml:space="preserve">1) ст. 34,35 гл. 9 ; 
2) подп. 1 п. 1 ст. 17 гл. 3 ; 
3) ст. 21,22 ; 
4) п. 15 </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</si>
  <si>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</si>
  <si>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</si>
  <si>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организация и осуществление мероприятий по работе с детьми и молодежью в поселении</t>
  </si>
  <si>
    <t>Благоустройство территории поселений</t>
  </si>
  <si>
    <t>утверждение правил благоустройства территории поселения, осуществление контроля за их соблюдением</t>
  </si>
  <si>
    <t>1) с 31.10.2016 по 01.01.2999; 
2) с 01.10.2014 по 01.01.2999; 
3) с 01.01.2009 по 01.01.2999; 
4) с 04.12.2007 по 01.01.2999; 
5) с 01.01.2019 по 31.12.2030; 
6) с 01.01.2020 по 01.01.2999</t>
  </si>
  <si>
    <t>1) в целом; 
2) прил. 5; 
3) ч. 4 ст. 15 гл. 3 ; 
4) п. 3 ст. 9 гл. 1 ; 
5) разд. 2 ; 
6)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</si>
  <si>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Постановление Правительства автономного округа "О гос. программе ХМАО-Югры "Развитие физической культуры и спорта" от 05.10.2018 №342-п-п; 
6)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</si>
  <si>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Межбюджетные трасферты на физическую культуру и массовый спорт, организацию проведения официальных физкультурно-оздоровительных спортивных мероприятий поселений</t>
  </si>
  <si>
    <t>обеспечение условий для развития на территории поселения физической культуры, школьного спорта и массового спорта</t>
  </si>
  <si>
    <t>1) с 01.01.2017 по 31.12.2999; 
2) с 19.12.2005 по 01.01.2999; 
3) с 01.01.2009 по 01.01.2999; 
4) с 17.11.1992 по 01.01.2999; 
5) с 26.04.2018 по 01.01.2999; 
6) с 01.01.2019 по 13.12.2030</t>
  </si>
  <si>
    <t xml:space="preserve">1) п. 2.2 разд. 3 ; 
2) подп. 3 п. 3 ст. 3 ; 
3) ч. 4 ст. 15 гл. 3 ; 
4) ст. 10 разд. 2 ; 
5) в целом; 
6)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</si>
  <si>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"Основы законодательства Российской Федерации о культуре" от 09.10.1992 №3612-1; 
5)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6) Постановление Правительства автономного округа "О гос. программе ХМАО-Югры "Культурное пространство"." от 05.10.2018 №341-п-п</t>
  </si>
  <si>
    <t>Межбюджетные трансферты на создание условий для развития местного традиционного народного творчества</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</si>
  <si>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</si>
  <si>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 с 01.10.2014 по 01.01.2999; 
2) с 01.01.2017 по 31.12.2999; 
3) с 19.12.2005 по 01.01.2999; 
4) с 01.01.2009 по 01.01.2999; 
5) с 07.05.2012 по 31.12.2020; 
6) с 17.11.1992 по 01.01.2999; 
7) с 26.04.2018 по 01.01.2999; 
8) с 01.01.2019 по 13.12.2030</t>
  </si>
  <si>
    <t>1) прил. 5; 
2) в целом; 
3) в целом; 
4) ч. 4 ст. 15 гл. 3 ; 
5) подп. а п. 1 ; 
6) в целом; 
7) в целом; 
8) в целом</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</si>
  <si>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Закон Российской Федерации "Основы законодательства Российской Федерации о культуре" от 09.10.1992 №3612-1; 
7)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8) Постановление Правительства автономного округа "О гос. программе ХМАО-Югры "Культурное пространство"." от 05.10.2018 №341-п-п</t>
  </si>
  <si>
    <t>Межбюджетные трансферты на создание условий для организации досуга и обеспечение жителей населения услугами организации культуры</t>
  </si>
  <si>
    <t>создание условий для организации досуга и обеспечения жителей поселения услугами организаций культуры</t>
  </si>
  <si>
    <t>1) с 01.01.2017 по 31.12.2999; 
2) с 02.01.1995 по 01.01.2999; 
3) с 01.01.2009 по 01.01.2999; 
4) с 17.11.1992 по 01.01.2999; 
5) с 18.01.2007 по 01.01.2999; 
6) с 08.10.2012 по 01.01.2999; 
7) с 26.04.2018 по 01.01.2999; 
8) с 01.01.2019 по 13.12.2030</t>
  </si>
  <si>
    <t xml:space="preserve">1) п. 2.4 разд. 3 ; 
2) подп. 1 п. 2 ст. 15 гл. 4 ; 
3) ч. 4 ст. 15 гл. 3 ; 
4) ст. 26 разд. 4 ; 
5) в целом; 
6) в целом; 
7) в целом; 
8)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</si>
  <si>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"Основы законодательства Российской Федерации о культуре" от 09.10.1992 №3612-1; 
5) Федеральный закон "Приказ Минкультуры "О б утверждении Правил организации хранения, комплектования, учета и использования документов Архивного фонда Российской Федерации и других архивных документов в государственных и муниципальных архивах, музеях и библиотеках, организациях Российской академии наук" от 18.01.2007 №19-фз; 
6) Федеральный закон "Приказ Минкультуры Россиской Федерации "Об утверждении Порядка учета документов, входящих в состав библиотечного фонда" от 08.10.2012 №1077-фз; 
7)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8) Постановление Правительства автономного округа "О гос. программе ХМАО-Югры "Культурное пространство"." от 05.10.2018 №341-п-п</t>
  </si>
  <si>
    <t>Межбюджетные трасферты на организацию библиотечного обслуживания населения, комплектование и обеспечение сохранности библиотечных фондов библиотек населения</t>
  </si>
  <si>
    <t>организация библиотечного обслуживания населения, комплектование и обеспечение сохранности библиотечных фондов библиотек поселения</t>
  </si>
  <si>
    <t>1) с 24.01.2019 по 01.01.2999; 
2) с 21.08.2017 по 01.01.2999; 
3) с 31.10.2016 по 01.01.2999; 
4) с 01.01.2009 по 01.01.2999; 
5) с 01.01.2007 по 31.12.2999; 
6) с 01.01.2019 по 31.12.2030</t>
  </si>
  <si>
    <t>1) п. 1 ; 
2) в целом; 
3) в целом; 
4) абз. 1 п. 4 ч. 4 ст. 15 гл. 3 ; 
5) в целом; 
6)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</si>
  <si>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обязательном социальном страховании на случай временной нетрудоспособности и в связи с материнством" от 29.12.2006 №255-фз; 
6) Постановление Правительства автономного округа "О гос. программе ХМАО-Югры "Жилищно-коммунальный комплекс и городская среда"." от 05.10.2018 №347-п-п</t>
  </si>
  <si>
    <t>Межбюджетные трансферты (обеспечение деятельности учреждения)</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</si>
  <si>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</si>
  <si>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 с 31.10.2016 по 01.01.2999; 
2) с 01.01.2009 по 01.01.2999; 
3) с 22.03.2013 по 01.01.2999; 
4) с 01.01.2019 по 31.12.2030</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</si>
  <si>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Постановление Правительства автономного округа "О гос. программе ХМАО-Югры "Жилищно-коммунальный комплекс и городская среда"." от 05.10.2018 №347-п-п</t>
  </si>
  <si>
    <t>Межбюджетные трансферты по организации в границах поселения электро-, тепло-, газо- и водоснабжения населения</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</si>
  <si>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</si>
  <si>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</si>
  <si>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 с 26.04.2018 по 01.01.2999; 
2) с 01.01.2009 по 01.01.2999; 
3) с 01.01.2007 по 01.01.2999; 
4) с 31.07.2018 по 01.01.2999; 
5) с 15.03.2013 по 01.01.2999</t>
  </si>
  <si>
    <t>1) п. 1.3 разд. 1 ; 
2) п. 25 ч. 1 ст. 15 гл. 3 ; 
3) пар. 2 ; 
4) подр. 2 разд. 4 ; 
5) п. 5 прил. 2</t>
  </si>
  <si>
    <t>1)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развитии сельского хозяйства (ред. от 12.02.2015 г.)" от 29.12.2006 №264-фз;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5) Распоряжение Правительства автономного округа "Об оценке эффективности деятельности органов местного самоуправления городских округов и муниципальных районов Ханты-Мансийского автономного округа - Югры" от 15.03.2013 №92-рп-рп</t>
  </si>
  <si>
    <t>Поддержка развития рыбохозяйственного комплекса</t>
  </si>
  <si>
    <t>создание условий для развития сельскохозяйственного производства в поселениях в сфере рыбоводства и рыболовства</t>
  </si>
  <si>
    <t>1) с 01.01.2019 по 31.12.2999; 
2) с 01.01.2009 по 01.01.2999; 
3) с 29.02.2012 по 01.01.2999; 
4) с 01.01.2019 по 31.12.2030; 
5) с 01.01.2018 по 01.01.2999</t>
  </si>
  <si>
    <t>1) в целом; 
2) ч. 4 ст. 14 гл. 3 ; 
3) в целом; 
4) прил. 5; 
5)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</si>
  <si>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 
4) Постановление Правительства автономного округа "О гос. программе ХМАО-Югры "Развитие жилищной сферы" от 05.10.2018 №346-п-п; 
5)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</si>
  <si>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Обеспечение жильем молодых семей в рамках федеральной программы "Жилище"</t>
  </si>
  <si>
    <t>1) с 01.01.2017 по 31.12.2999; 
2) с 01.01.2009 по 01.01.2999; 
3) с 14.07.2012 по 31.12.2020; 
4) с 01.01.2019 по 31.12.2019</t>
  </si>
  <si>
    <t>1) разд. 4 ; 
2) ч. 4 ст. 14 гл. 3 ; 
3) прил. 11; 
4) прил. 21</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</si>
  <si>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от 14.07.2012 №717; 
4) Постановление Правительства автономного округа "О гос. программе ХМАО-Югры "Развитие агропромышленного комплекса" от 05.10.2018 №344-п-п</t>
  </si>
  <si>
    <t>Предоставление социальных выплат на строительство (приобретение) жилья молодым семьям и молодым специалистам, проживающим в сельской местности</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</si>
  <si>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</si>
  <si>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 с 10.01.2002 по 01.01.2999; 
2) с 01.01.2019 по 31.12.2999; 
3) с 30.03.1999 по 01.01.2999; 
4) с 01.01.2009 по 01.01.2999; 
5) с 22.03.2013 по 01.01.2999; 
6) с 10.04.2007 по 01.01.2999; 
7) с 07.12.2011 по 01.01.2999; 
8) с 01.01.2019 по 31.12.2030</t>
  </si>
  <si>
    <t>1) п. 1 ст. 7 ; 
2) в целом; 
3) ст. 18 ; 
4) подп. 4 п. 1 ч. 1 ст. 14 гл. 3 ; 
5) в целом; 
6) в целом; 
7) ст. 6 ; 
8) в целом</t>
  </si>
  <si>
    <t>1) Закон Российской Федерации "Об охране окружающей среды" от 10.01.2002 №7-фз; 
2)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3) Федеральный закон "О санитарно-эпидемиологическом благополучии населения" от 30.03.1999 №52-ФЗ-фз; 
4) Федеральный закон "Об общих принципах организации местного самоуправления в Российской Федерации (ред. от 30.03.2015 г.)" от 06.10.2003 №131-фз;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7) Федеральный закон "О водоснабжении и водоотведении" от 07.12.2011 №416-фз; 
8) Постановление Правительства автономного округа "О гос. программе ХМА-Югры  "Экологическая безопасность" от 05.10.2018 №352-п-п</t>
  </si>
  <si>
    <t>Сохранение уникальных водных объектов и повышение качества жизни населения</t>
  </si>
  <si>
    <t>1) с 31.10.2016 по 01.01.2999; 
2) с 01.01.2009 по 01.01.2999; 
3) с 25.05.2017 по 01.01.2999; 
4) с 01.01.2019 по 31.12.2030</t>
  </si>
  <si>
    <t>1) в целом; 
2) п. 18 ч. 1 ст. 15 гл. 3 ; 
3) п. 1.5 разд. 1 ; 
4)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</si>
  <si>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порядка предоставления субсидий на возмещение недополученных доходов и (или) возмещение затрат в связи с оказанием услуги по теплоснабжению на территории Нефтеюганского района" от 11.05.2017 №747-па-нпа; 
4) Постановление Правительства автономного округа "О гос. программе ХМАО-Югры "Жилищно-коммунальный комплекс и городская среда"." от 05.10.2018 №347-п-п</t>
  </si>
  <si>
    <t>Субсидии в связи оказанием услуги по теплоснабжению на территории Нефтеюганского района</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</si>
  <si>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</si>
  <si>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 с 14.03.2016 по 01.01.2999; 
2) с 25.12.2008 по 01.01.2999; 
3) с 01.01.2009 по 01.01.2999; 
4) с 20.08.2007 по 01.01.2999</t>
  </si>
  <si>
    <t xml:space="preserve">1) прил. 1; 
2) п. 7 ст. 7 ; 
3) п. 33 ч. 1 ст. 15 гл. 3 ; 
4) ст. 14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</si>
  <si>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противодействии коррупции" от 25.12.2008 №273-ФЗ-фз;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</si>
  <si>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Меропрития по противодействию коррупции</t>
  </si>
  <si>
    <t>осуществление мер по противодействию коррупции в границах муниципального района</t>
  </si>
  <si>
    <t>1) с 01.01.2019 по 31.12.2999; 
2) с 01.01.2009 по 01.01.2999; 
3) с 01.01.2021 по 01.01.2999; 
4) с 01.01.2022 по 31.12.2030</t>
  </si>
  <si>
    <t>1) в целом; 
2) п. 27 ст. 15 гл. 3 ; 
3) в целом; 
4)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</si>
  <si>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 реализации инициативных проектов в Нефтеюганском районе" от 28.12.2020 №563; 
4)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от 31.10.2021 №487-п-п</t>
  </si>
  <si>
    <t>1) с 30.09.2015 по 01.01.2999; 
2) с 27.10.2017 по 01.01.2099; 
3) с 08.12.2014 по 01.01.2999; 
4) с 01.01.2017 по 31.12.2999; 
5) с 01.01.2009 по 01.01.2999; 
6) с 05.08.1998 по 01.01.2999; 
7) с 10.05.2011 по 01.01.2999; 
8) с 01.01.2019 по 31.12.2030</t>
  </si>
  <si>
    <t>1) в целом; 
2) в целом; 
3) в целом; 
4) в целом; 
5) подп. 27 п. 1 ст. 15 гл. 3 ; 
6) ст. 11 гл. 2 ; 
7) ст. 7,14 гл. 2 ; 
8)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</si>
  <si>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Распоряжение Правительства РФ "Основы государственной молодежной политики Российской Федерации на период до 2025 года" от 29.11.2014 №2403-р;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Закон автономного округа "О реализации государственной молодежной политики в Ханты-Мансийском автономном округе - Югре" от 30.04.2011 №27-оз-оз; 
8) Постановление Правительства автономного округа "О гос. программе ХМАО-Югры "Развитие образования"." от 05.10.2018 №338-п-п</t>
  </si>
  <si>
    <t>Мероприятия в области молодежной политики</t>
  </si>
  <si>
    <t>1) с 01.01.2017 по 31.12.2999; 
2) с 01.01.2009 по 01.01.2999; 
3) с 05.08.1998 по 01.01.2999; 
4) с 02.05.1991 по 01.01.2999; 
5) с 01.01.2022 по 31.12.2030</t>
  </si>
  <si>
    <t>1) в целом; 
2) п. 3 ст. 65 гл. 8 ; 
3) ст. 11 гл. 2 ; 
4) абз. 8 подп. 8 п. 1 ст. 7.1.1. гл. 1 ; 
5) в целом</t>
  </si>
  <si>
    <t>1)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2019 - 2024 годы и на период до 2030 года" от 31.10.2016 №1788-па-нпа;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основных гарантиях прав ребенка в Российской Федерации" от 24.07.1998 №124-фз; 
4) Закон Российской Федерации "О занятости населения в Российской Федерации" от 19.04.1991 №1032-1; 
5) Постановление Правительства автономного округа "О государственной программе Ханты-Мансийского автономного округа – Югры «Поддержка занятости населения» от 31.10.2021 №472-п-п</t>
  </si>
  <si>
    <t>Организация временного трудоустройства несовершеннолетних граждан в возрасте от 14 до 18 лет в свободное время от учебы, время на временные рабочие места</t>
  </si>
  <si>
    <t>1) с 01.01.2009 по 01.01.2999; 
2) с 10.07.2012 по 01.01.2999</t>
  </si>
  <si>
    <t>1) п. 26 ч. 1 ст. 15 гл. 3 ; 
2) в целом</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</si>
  <si>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 регулировании отдельных вопросов в сфере охраны здоровья граждан в Ханты-Мансийском автономном округе - Югре (ред. от 27.09.2015 г.)" от 26.06.2012 №86-оз</t>
  </si>
  <si>
    <t>Обеспечение мероприятий по укреплению общественного здоровья жителей Нефтеюганского района</t>
  </si>
  <si>
    <t>1) с 31.10.2016 по 01.01.2999; 
2) с 27.05.2015 по 31.12.2030; 
3) с 01.01.2009 по 01.01.2999; 
4) с 04.12.2007 по 01.01.2999; 
5) с 07.05.2012 по 31.12.2025; 
6) с 09.02.2012 по 01.01.2999; 
7) с 17.11.2008 по 01.01.2999; 
8) с 22.03.2013 по 01.01.2999; 
9) с 01.01.2019 по 31.12.2030</t>
  </si>
  <si>
    <t xml:space="preserve">1) п. 1.4 разд. 3 ; 
2) гл. 1-7 ; 
3) п. 26 ч. 1 ст. 15 гл. 3 ; 
4) ст. 20 гл. 2 ; 
5) подп. а п. 2 ; 
6) прил. 4.5.6.7; 
7) гл. 1,2,7 ; 
8) п. 2,3 ; 
9)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</si>
  <si>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7) Распоряжение Правительства РФ "О Концепции долгосрочного социально - экономического  развития РФ на период до 2020 года" от 17.11.2008 №1662-р;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"Развитие физической культуры и спорта" от 05.10.2018 №342-п-п</t>
  </si>
  <si>
    <t>Поддержка проведения районных комплексных спортивно-массовых мероприятий, участие в окружных, региональных, всероссийских и международных соревнованиях</t>
  </si>
  <si>
    <t>организация проведения официальных физкультурно-оздоровительных и спортивных мероприятий муниципального района</t>
  </si>
  <si>
    <t>1) с 31.10.2016 по 01.01.2999; 
2) с 01.01.2009 по 01.01.2999; 
3) с 04.12.2007 по 01.01.2999; 
4) с 07.05.2012 по 31.12.2025; 
5) с 22.03.2013 по 01.01.2999; 
6) с 07.05.2018 по 31.12.2024; 
7) с 15.04.2014 по 31.12.2020; 
8) с 01.01.2019 по 31.12.2030</t>
  </si>
  <si>
    <t>1) в целом; 
2) п. 3 ч. 1 ст. 15 гл. 3 ; 
3) п. 11 ст. 38 гл. 6 ; 
4) в целом; 
5) в целом; 
6) в целом; 
7) в целом; 
8)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</si>
  <si>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Указ Президента РФ "О совершенствовании государственной политики в сфере здравоохранения" от 07.05.2012 №598;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Указ Президента РФ "О национальных целях и стратегических задачах развития Российской Федерации на период до 2024 года" от 07.05.2018 №204; 
7) Постановление Правительства РФ "Об утверждении государственной программы Российской Федерации «Развитие физической культуры и спорта» от 15.04.2014 №302; 
8) Постановление Правительства автономного округа "О гос. программе ХМАО-Югры "Развитие физической культуры и спорта" от 05.10.2018 №342-п-п</t>
  </si>
  <si>
    <t>Развитие материально-технической базы учреждений в области спорта</t>
  </si>
  <si>
    <t>1) с 01.01.2019 по 31.12.2999; 
2) с 01.01.2009 по 01.01.2999; 
3) с 01.01.2019 по 31.12.2030; 
4) с 01.01.2021 по 01.01.2999</t>
  </si>
  <si>
    <t>1) п. 1.4 разд. 3 ; 
2) п. 26 ч. 1 ст. 15 гл. 3 ; 
3) в целом; 
4)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</si>
  <si>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"Развитие гражданского общества" от 05.10.2018 №355-п-п; 
4) Решение Думы муниципального образования "О реализации инициативных проектов в Нефтеюганском районе" от 28.12.2020 №563</t>
  </si>
  <si>
    <t>Реализация инициативных проектов в Нефтеюганском районе (в сфере физической культуры и спорта)</t>
  </si>
  <si>
    <t>1) с 01.01.2017 по 31.12.2999; 
2) с 01.01.2009 по 01.01.2999; 
3) с 17.06.2015 по 31.12.2999; 
4) с 29.03.2019 по 01.01.2999</t>
  </si>
  <si>
    <t xml:space="preserve">1) в целом; 
2) п. 26 ч. 1 ст. 15 гл. 3 ; 
3) в целом; 
4) разд. 3 </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</si>
  <si>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2019-2024 годы и на период до 2030 года" от 31.10.2016 №1789-па-нпа;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4) Постановление Правительства РФ "Об утверждении государственной программы Российской Федерации "Доступная среда" от 29.03.2019 №363</t>
  </si>
  <si>
    <t>Обеспечение доступности предоставляемых инвалидам услуг в сфере физической культуры и спорта</t>
  </si>
  <si>
    <t>1) с 31.10.2016 по 01.01.2999; 
2) с 01.01.2009 по 01.01.2999; 
3) с 04.12.2007 по 01.01.2999; 
4) с 12.07.2013 по 01.01.2999; 
5) с 01.01.2019 по 31.12.2030</t>
  </si>
  <si>
    <t xml:space="preserve">1) абз. 2 п. 3.1 разд. 3 ; 
2) п. 26 ч. 1 ст. 15 гл. 3 ; 
3) в целом; 
4) подп. 1.6 п. 1 прил. 6; 
5)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</si>
  <si>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Постановление Правительства автономного округа "О нормах расходов на организацию и проведение физкультурных и спортивных мероприятий за счет средств бюджета Ханты-Мансийского автономного округа-Югры" от 12.07.2013 №248-п-п; 
5) Постановление Правительства автономного округа "О гос. программе ХМАО-Югры "Развитие физической культуры и спорта" от 05.10.2018 №342-п-п</t>
  </si>
  <si>
    <t xml:space="preserve">Присвоение спортивных разрядов, квалификационных категорий спортивных судей </t>
  </si>
  <si>
    <t xml:space="preserve">1) п. 3.2 разд. 3 ; 
2) п. 26 ч. 1 ст. 15 гл. 3 ; 
3) п. 4 ст. 38 ; 
4) подп. 1.6 п. 1 прил. 6; 
5) разд. 2 </t>
  </si>
  <si>
    <t>Единовременное денежное вознаграждение спортсменам и их личным тренерам</t>
  </si>
  <si>
    <t>1) с 31.10.2016 по 01.01.2999; 
2) с 27.05.2015 по 31.12.2030; 
3) с 01.01.2009 по 01.01.2999; 
4) с 04.12.2007 по 01.01.2999; 
5) с 07.05.2012 по 31.12.2025; 
6) с 17.11.2008 по 01.01.2999; 
7) с 22.03.2013 по 01.01.2999; 
8) с 15.04.2014 по 31.12.2020; 
9) с 01.01.2019 по 31.12.2030; 
10) с 01.01.2020 по 01.01.2999</t>
  </si>
  <si>
    <t>1) п. 1.4 разд. 3 ; 
2) гл. 1-7 ; 
3) п. 26 ч. 1 ст. 15 гл. 3 ; 
4) ст. 10 разд. 2 ; 
5) в целом; 
6) гл. 1,2,7 ; 
7) п. 2,3 ; 
8) разд. 1 ; 
9) разд. 2 ; 
10)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</si>
  <si>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РФ "Об утверждении государственной программы Российской Федерации «Развитие физической культуры и спорта» от 15.04.2014 №302; 
9) Постановление Правительства автономного округа "О гос. программе ХМАО-Югры "Развитие физической культуры и спорта" от 05.10.2018 №342-п-п; 
10)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</si>
  <si>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Реализация мероприятий по обеспечению качества предоставления услуг в сфере физической культуры</t>
  </si>
  <si>
    <t>1) с 31.10.2016 по 01.01.2999; 
2) с 27.05.2015 по 31.12.2030; 
3) с 01.01.2009 по 01.01.2999; 
4) с 04.12.2007 по 01.01.2999; 
5) с 07.05.2012 по 31.12.2025; 
6) с 17.11.2008 по 01.01.2999; 
7) с 22.03.2013 по 01.01.2999; 
8) с 15.04.2014 по 31.12.2020; 
9) с 01.01.2019 по 31.12.2030</t>
  </si>
  <si>
    <t xml:space="preserve">1) разд. 3 ; 
2) гл. 1-7 ; 
3) п. 26 ч. 1 ст. 15 гл. 3 ; 
4) п. 4 ст. 38 ; 
5) в целом; 
6) гл. 1,2,7 ; 
7) п. 2,3 ; 
8) разд. 1 ; 
9)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</si>
  <si>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РФ "Об утверждении государственной программы Российской Федерации «Развитие физической культуры и спорта» от 15.04.2014 №302; 
9)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</si>
  <si>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физической культуры и спорта</t>
  </si>
  <si>
    <t>1) с 31.10.2016 по 01.01.2999; 
2) с 01.01.2009 по 01.01.2999; 
3) с 04.12.2007 по 01.01.2999; 
4) с 01.09.2013 по 01.01.2999; 
5) с 01.01.2019 по 31.12.2030; 
6) с 01.01.2020 по 01.01.2999</t>
  </si>
  <si>
    <t>1) п. 2.3 разд. 3 ; 
2) п. 26 ч. 1 ст. 15 гл. 3 ; 
3) ст. 34.1 гл. 4 ; 
4) ст. 75 гл. 10 ; 
5) разд. 2 ; 
6)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</si>
  <si>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физической культуры и спорта" от 05.10.2018 №342-п-п; 
6)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</si>
  <si>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Содействие развитию учреждений, осуществляющих спортивную подготовку</t>
  </si>
  <si>
    <t>1) с 01.01.2017 по 31.12.2999; 
2) с 01.01.2009 по 01.01.2999; 
3) с 01.09.2013 по 01.01.2999; 
4) с 01.09.2013 по 01.01.2999; 
5) с 01.01.2019 по 31.12.2030</t>
  </si>
  <si>
    <t>1) в целом; 
2) подп. 26 п. 1 ст. 15 гл. 3 ; 
3) п. 3 ст. 6 ; 
4) ст. 75 гл. 10 ; 
5)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</si>
  <si>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образовании в Ханты-Мансийском автономном округе - Югре" от 01.07.2013 №68-оз;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образования"." от 05.10.2018 №338-п-п</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</si>
  <si>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</si>
  <si>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обеспечение условий для развития на территории муниципального района физической культуры, школьного спорта и массового спорта</t>
  </si>
  <si>
    <t>1) с 01.01.2017 по 31.12.2999; 
2) с 01.01.2009 по 01.01.2999; 
3) с 01.01.2019 по 13.12.2030</t>
  </si>
  <si>
    <t xml:space="preserve">1) п. 2.5 разд. 3 ; 
2) п. 25 ч. 1 ст. 15 гл. 3 ; 
3) п. 1.6 разд. 1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</si>
  <si>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"Культурное пространство"." от 05.10.2018 №341-п-п</t>
  </si>
  <si>
    <t>Поддержка добровольческих (волонтерских) объединений в сельской местности, в том числе по реализации социокультурных проектов</t>
  </si>
  <si>
    <t>1) с 02.11.2017 по 01.01.2999; 
2) с 01.01.2017 по 31.12.2999; 
3) с 01.01.2009 по 01.01.2999; 
4) с 15.01.1996 по 01.01.2999</t>
  </si>
  <si>
    <t xml:space="preserve">1) в целом; 
2) п. 2.3 разд. 3 ; 
3) п. 25 ч. 1 ст. 15 гл. 3 ; 
4) подп. 9 п. 1 ст. 31.1 гл. 6 </t>
  </si>
  <si>
    <t>1) Постановление Администрации муниципального образования "Об утверждении порядка предоставления субсидий некоммерческим организациям (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культуры" от 30.10.2017 №1914-па-нпа;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 от 12.01.1996 №7-фз</t>
  </si>
  <si>
    <t>Поддержка некоммерческих организаций, реализующих проекты в сфере культуры</t>
  </si>
  <si>
    <t>1) с 09.11.2017 по 01.01.2999; 
2) с 31.10.2016 по 01.01.2999; 
3) с 01.01.2009 по 01.01.2999; 
4) с 15.01.1996 по 01.01.2999</t>
  </si>
  <si>
    <t xml:space="preserve">1) в целом; 
2) п. 1.1 разд. 3 ; 
3) п. 25 ч. 1 ст. 15 гл. 3 ; 
4) подп. 9 п. 1 ст. 31.1 гл. 6 </t>
  </si>
  <si>
    <t>1) Постановление Администрации муниципального образования "Об утверждении порядка предоставления субсидий некоммерческим организациям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физической культуры и спорта" от 03.11.2017 №1962-па-нпа; 
2)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 от 12.01.1996 №7-фз</t>
  </si>
  <si>
    <t xml:space="preserve">Поддержка некоммерческих организаций, реализующих проекты в сфере массовой физической культуры </t>
  </si>
  <si>
    <t>1) с 15.06.2016 по 01.01.2999; 
2) с 01.01.2009 по 01.01.2999; 
3) с 15.01.1996 по 01.01.2999; 
4) с 25.03.2019 по 01.01.2999</t>
  </si>
  <si>
    <t xml:space="preserve">1) п. 1.2 разд. 1 ; 
2) п. 25 ч. 1 ст. 15 гл. 3 ; 
3) п. 1 ч. 3 ст. 31.3 ; 
4) п. 1.3 разд. 1 </t>
  </si>
  <si>
    <t>1) Постановление Администрации муниципального образования "О субсидиях из бюджета муниципального образования Нефтеюганский районсоциально ориентированным некоммерческим организациям, осуществляющим деятельность в Нефтеюганском районе, на реализацию программ (проектов)" от 15.06.2016 №853-па-нпа;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некоммерческих организациях " от 12.01.1996 №7-фз; 
4) Постановление Администрации муниципального образования "Об утверждении порядка предоставления субсидий социально ориентированным некоммерческим организациям на реализацию программ (проектов), направленных на укрепление финно-угорских связей, поддержку и развитие языков и культуры коренных малочисленных народов Севера на территории Нефтеюганского района" от 25.03.2019 №637-па-нпа</t>
  </si>
  <si>
    <t>Оказание финансовой поддержки социально ориентированным негосударственным некоммерческим организациям</t>
  </si>
  <si>
    <t>оказание поддержки социально ориентированным некоммерческим организациям, благотворительной деятельности и добровольчеству</t>
  </si>
  <si>
    <t>1) с 24.04.2015 по 01.01.2999; 
2) с 14.06.2016 по 01.01.2999; 
3) с 27.12.2007 по 01.01.2999; 
4) с 01.01.2009 по 01.01.2999; 
5) с 01.01.2008 по 01.01.2999; 
6) с 02.01.2022 по 31.12.2025</t>
  </si>
  <si>
    <t>1) разд. 2 прил. 1; 
2) прил. 1; 
3) в целом; 
4) п. 25 ч. 1 ст. 15 гл. 3 ; 
5) ст. 14 ; 
6) прил. 2</t>
  </si>
  <si>
    <t>1) Постановление Администрации муниципального образования "Об утверждении порядков предоставления субсидий субъектам малого и среднего предпринимательства и грантов начинающим предпринимателям Нефтеюганского района" от 24.04.2015 №884-па-нпа;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 развитиии малого и среднего предпринимательства в Ханты-Мансийском автономном округе-Югре" от 29.12.2007 №213-оз-оз; 
4) Федеральный закон "Об общих принципах организации местного самоуправления в Российской Федерации (ред. от 30.03.2015 г.)" от 06.10.2003 №131-фз; 
5) Федеральный закон "О развитии малого и среднего предпринимательства в Российской Федерации" от 24.07.2007 №209-фз; 
6) Постановление Правительства автономного округа "О мерах по реализации государственной программы Ханты-Мансийского автономного округа - Югры "Развитие экономического потенциала" от 30.12.2021 №633-п-п</t>
  </si>
  <si>
    <t>Расходы на финансовую поддержку и грантов субъектам малого и среднего предпринимательства и организация мероприятий для стимулирования деятельности събъектов малого и среднего предпринимательства</t>
  </si>
  <si>
    <t>содействие развитию малого и среднего предпринимательства</t>
  </si>
  <si>
    <t>1) п. 1.3 разд. 1 ; 
2) п. 25 ч. 1 ст. 15 гл. 3 ; 
3) ст. 2 ; 
4) в целом; 
5) п. 5 прил. 2</t>
  </si>
  <si>
    <t>создание условий для развития сельскохозяйственного производства в поселениях в сфере животноводства без учета рыболовства и рыбоводства</t>
  </si>
  <si>
    <t>1) с 14.06.2016 по 01.01.2999; 
2) с 01.01.2009 по 01.01.2999; 
3) с 01.01.2007 по 01.01.2999; 
4) с 22.03.2013 по 01.01.2999; 
5) с 31.07.2018 по 01.01.2999</t>
  </si>
  <si>
    <t xml:space="preserve">1) прил. 1; 
2) п. 25 ч. 1 ст. 15 гл. 3 ; 
3) ст. 2 ; 
4) разд. 7.3 прил. 1; 
5) п. 51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</si>
  <si>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Федеральный закон "О развитии сельского хозяйства (ред. от 12.02.2015 г.)" от 29.12.2006 №264-фз;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</si>
  <si>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Организация совещаний, семинаров, ярмарок, конкурсов, выставок</t>
  </si>
  <si>
    <t>создание условий для расширения рынка сельскохозяйственной продукции, сырья и продовольствия</t>
  </si>
  <si>
    <t>1) с 01.01.2009 по 01.01.2999; 
2) с 22.03.2013 по 01.01.2999; 
3) с 31.07.2018 по 01.01.2999; 
4) с 01.01.2021 по 01.01.2999</t>
  </si>
  <si>
    <t>1) п. 24 ч. 1 ст. 15 гл. 3 ; 
2) в целом; 
3) в целом; 
4) в целом</t>
  </si>
  <si>
    <t>1) Федеральный закон "Об общих принципах организации местного самоуправления в Российской Федерации (ред. от 30.03.2015 г.)" от 06.10.2003 №131-фз; 
2)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3)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4) Решение Думы муниципального образования "О реализации инициативных проектов в Нефтеюганском районе" от 28.12.2020 №563</t>
  </si>
  <si>
    <t>Инициативный проект "Плавучие граждения зон купания"</t>
  </si>
  <si>
    <t>осуществление мероприятий по обеспечению безопасности людей на водных объектах, охране их жизни и здоровья</t>
  </si>
  <si>
    <t xml:space="preserve">п. 21 ч. 1 ст. 15 гл. 3 </t>
  </si>
  <si>
    <t>Обеспечение мероприятий по защите населения и территории от чрезвычайных ситуаций</t>
  </si>
  <si>
    <t>1) с 01.01.2019 по 31.12.2999; 
2) с 08.09.2006 по 01.01.2999; 
3) с 14.06.2016 по 01.01.2999; 
4) с 24.12.1994 по 01.01.2999; 
5) с 19.02.1998 по 01.01.2999; 
6) с 01.01.2009 по 01.01.2999; 
7) с 22.10.2012 по 01.01.2999</t>
  </si>
  <si>
    <t>1) в целом; 
2) подп. 3.3. п. 3 ; 
3) в целом; 
4) подп. м п. 2 ст. 11 гл. 2 ; 
5) абз. 4,7 п. 2 ст. 8 гл. 3 ; 
6) п. 21 ч. 1 ст. 15 гл. 3 ; 
7) в целом</t>
  </si>
  <si>
    <t>1)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2) Постановление Правительства автономного округа "О системе оповещения и информирования населения об угрозе возникновения или о возникновении чрезвычайных ситуаций природного и техногенного характера, об опасностях, возникающих при ведении военных действий или вследствии этих действий   " от 08.09.2006 №211-п;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 защите населения и территорий от чрезвычайных ситуаций природного и техногенного характера" от 21.12.1994 №68-фз; 
5) Федеральный закон "О гражданской обороне (ред. от 30.12.2015 г.)" от 12.02.1998 №28-фз; 
6) Федеральный закон "Об общих принципах организации местного самоуправления в Российской Федерации (ред. от 30.03.2015 г.)" от 06.10.2003 №131-фз; 
7) Постановление Администрации муниципального образования "О системе оповещения и информирования населения Нефтеюганского района" от 22.10.2012 №3273-па</t>
  </si>
  <si>
    <t>Создание комплексной системы информирования населения и системы оповещения населения</t>
  </si>
  <si>
    <t>1) с 21.12.1994 по 01.01.2999; 
2) с 01.01.2019 по 31.12.2999; 
3) с 01.01.2009 по 01.01.2999; 
4) с 01.01.2019 по 31.12.2030</t>
  </si>
  <si>
    <t>1) в целом; 
2) п. 1.2 разд. 3 ; 
3) п. 21 ч. 1 ст. 15 гл. 3 ; 
4) в целом</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</si>
  <si>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"Безопасность жизнедеятельности" от 05.10.2018 №351-п-п</t>
  </si>
  <si>
    <t>1) с 16.07.2015 по 01.01.2999; 
2) с 17.04.2006 по 01.01.2999; 
3) с 30.12.2003 по 01.01.2999; 
4) с 14.06.2016 по 01.01.2999; 
5) с 24.12.1994 по 01.01.2999; 
6) с 01.01.2009 по 01.01.2999; 
7) с 01.01.2007 по 31.12.2999; 
8) с 02.03.2020 по 01.01.2999</t>
  </si>
  <si>
    <t>1) подп. б,в п. 2 ; 
2) п. 11 ; 
3) абз. 4 п. 11 ; 
4) в целом; 
5) подп. л.н ч. 2 ст. 11 гл. 11 ; 
6) п. 7 ч. 1 ст. 15 гл. 3 ; 
7) в целом; 
8)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</si>
  <si>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3) Постановление Правительства РФ "О единой государственной системе предупреждения и ликвидации чрезвычайных ситуаций" от 30.12.2003 №794;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 защите населения и территорий от чрезвычайных ситуаций природного и техногенного характера" от 21.12.1994 №68-фз; 
6) Федеральный закон "Об общих принципах организации местного самоуправления в Российской Федерации (ред. от 30.03.2015 г.)" от 06.10.2003 №131-фз; 
7) Федеральный закон "Об обязательном социальном страховании на случай временной нетрудоспособности и в связи с материнством" от 29.12.2006 №255-фз; 
8)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"Единая дежурно-диспетчерская служба Нефтеюганского района" от 02.03.2020 №245-па-нпа</t>
  </si>
  <si>
    <t>Содержание единой дежурно-диспетчерской службы Нефтеюганского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</si>
  <si>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</si>
  <si>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 п. 1.4 разд. 3 ; 
2) п. 19.3 ч. 1 ст. 15 гл. 3 ; 
3) в целом; 
4) в целом</t>
  </si>
  <si>
    <t>Реализация инициативных проектов в Нефтеюганском районе (создание культурного музея заповедника)</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</si>
  <si>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</si>
  <si>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 с 01.01.2017 по 31.12.2999; 
2) с 01.01.2009 по 01.01.2999; 
3) с 17.11.1992 по 01.01.2999; 
4) с 22.03.2013 по 01.01.2999; 
5) с 01.01.2019 по 13.12.2030; 
6) с 31.07.2018 по 01.01.2999</t>
  </si>
  <si>
    <t xml:space="preserve">1) в целом; 
2) п. 19.1 ч. 1 ст. 15 гл. 3 ; 
3) ст. 15 разд. 2 ; 
4) в целом; 
5) в целом; 
6) п. 3.2.1.5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</si>
  <si>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"Основы законодательства Российской Федерации о культуре" от 09.10.1992 №3612-1;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Постановление Правительства автономного округа "О гос. программе ХМАО-Югры "Культурное пространство"." от 05.10.2018 №341-п-п; 
6)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</si>
  <si>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Проектирование, строительство(реконструкция) и ремонт объектов в сфере культуры</t>
  </si>
  <si>
    <t>1) п. 1.4 разд. 3 ; 
2) п. 19.1 ч. 1 ст. 15 гл. 3 ; 
3) в целом; 
4) в целом</t>
  </si>
  <si>
    <t>Реализация инициативных проектов в Нефтеюганском районе (в сфере культуры)</t>
  </si>
  <si>
    <t>1) с 29.02.2016 по 31.12.2030; 
2) с 01.01.2017 по 31.12.2999; 
3) с 19.12.2005 по 01.01.2999; 
4) с 01.01.2009 по 01.01.2999; 
5) с 24.12.2014 по 01.01.2999; 
6) с 17.11.1992 по 01.01.2999; 
7) с 09.02.2012 по 01.01.2999; 
8) с 22.03.2013 по 01.01.2999; 
9) с 01.01.2019 по 13.12.2030</t>
  </si>
  <si>
    <t xml:space="preserve">1) в целом; 
2) в целом; 
3) в целом; 
4) п. 19.1 ч. 1 ст. 15 гл. 3 ; 
5) в целом; 
6) ст. 10 разд. 2 ; 
7) прил. 1-3; 
8) в целом; 
9) разд. 2 </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</si>
  <si>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"Культурное пространство"." от 05.10.2018 №341-п-п</t>
  </si>
  <si>
    <t>Муниципальная поддержка одаренных детей и молодежи</t>
  </si>
  <si>
    <t>1) разд. 3 ; 
2) п. 19.1 ч. 1 ст. 15 гл. 3 ; 
3) в целом; 
4) в целом</t>
  </si>
  <si>
    <t>Обеспечение доступности предоставляемых инвалидам услуг в сфере культуры</t>
  </si>
  <si>
    <t>1) с 01.10.2014 по 01.01.2999; 
2) с 29.02.2016 по 31.12.2030; 
3) с 01.01.2017 по 31.12.2999; 
4) с 19.12.2005 по 01.01.2999; 
5) с 01.01.2009 по 01.01.2999; 
6) с 24.12.2014 по 01.01.2999; 
7) с 17.11.1992 по 01.01.2999; 
8) с 22.03.2013 по 01.01.2999; 
9) с 26.04.2018 по 01.01.2999; 
10) с 01.01.2019 по 13.12.2030</t>
  </si>
  <si>
    <t>1) прил. 5; 
2) в целом; 
3) п. 2.2 разд. 3 ; 
4) в целом; 
5) п. 19.1 ч. 1 ст. 15 гл. 3 ; 
6) в целом; 
7) ст. 10 разд. 2 ; 
8) в целом; 
9) в целом; 
10) в целом</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</si>
  <si>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Распоряжение Правительства РФ "Стратегия государственной культурной политики на период до 2030 года" от 29.02.2016 №326-р;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4) Закон автономного округа "О культуре и искусстве в Ханты-Мансийском автономном округе - Югре" от 15.11.2005 №109-оз; 
5) Федеральный закон "Об общих принципах организации местного самоуправления в Российской Федерации (ред. от 30.03.2015 г.)" от 06.10.2003 №131-фз; 
6) Указ Президента РФ "Об  утверждении основ государственной культурной политики" от 24.12.2014 №808; 
7) Закон Российской Федерации "Основы законодательства Российской Федерации о культуре" от 09.10.1992 №3612-1;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10) Постановление Правительства автономного округа "О гос. программе ХМАО-Югры "Культурное пространство"." от 05.10.2018 №341-п-п</t>
  </si>
  <si>
    <t>Реализация мероприятий по обеспечению качества предоставления услуг в сфере культуры</t>
  </si>
  <si>
    <t>1) с 29.02.2016 по 31.12.2030; 
2) с 01.01.2017 по 31.12.2999; 
3) с 19.12.2005 по 01.01.2999; 
4) с 01.01.2009 по 01.01.2999; 
5) с 24.12.2014 по 01.01.2999; 
6) с 17.11.1992 по 01.01.2999; 
7) с 22.03.2013 по 01.01.2999; 
8) с 01.01.2019 по 13.12.2030</t>
  </si>
  <si>
    <t xml:space="preserve">1) в целом; 
2) п. 1.1 разд. 3 ; 
3) в целом; 
4) п. 19.1 ч. 1 ст. 15 гл. 3 ; 
5) в целом; 
6) ст. 40 разд. 7 ; 
7) в целом; 
8) разд. 2 </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</si>
  <si>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"Культурное пространство"." от 05.10.2018 №341-п-п</t>
  </si>
  <si>
    <t>Укрепление материально-технической базы учреждений культуры</t>
  </si>
  <si>
    <t>Поддержка проведения творческих и культурно-массовых мероприятий</t>
  </si>
  <si>
    <t>1) с 01.01.2017 по 31.12.2999; 
2) с 02.12.1995 по 01.01.2999; 
3) с 01.01.2009 по 01.01.2999; 
4) с 17.06.2015 по 31.12.2999; 
5) с 01.01.2019 по 31.12.2030</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</si>
  <si>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2019-2024 годы и на период до 2030 года"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Постановление Правительства автономного округа "О государственной  программе Ханты-Мансийского автономного округа-Югры "Доступная среда" от 05.10.2018 №340-п-п</t>
  </si>
  <si>
    <t>1) с 14.06.2016 по 01.01.2999; 
2) с 19.12.2005 по 01.01.2999; 
3) с 17.11.1992 по 01.01.2999; 
4) с 01.01.2009 по 01.01.2999</t>
  </si>
  <si>
    <t xml:space="preserve">1) прил. 1; 
2) в целом; 
3) абз. 9 ст. 40 ; 
4) п. 19.1 ч. 1 ст. 15 гл. 3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</si>
  <si>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Закон автономного округа "О культуре и искусстве в Ханты-Мансийском автономном округе - Югре" от 15.11.2005 №109-оз; 
3) Федеральный закон "Основы законодательства Российской Федерации о культуре" от 09.10.1992 №3612-1-фз; 
4) Федеральный закон "Об общих принципах организации местного самоуправления в Российской Федерации (ред. от 30.03.2015 г.)" от 06.10.2003 №131-фз</t>
  </si>
  <si>
    <t>Проведение региональных, районных праздников</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</si>
  <si>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</si>
  <si>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 с 01.01.2017 по 31.12.2999; 
2) с 02.12.1995 по 01.01.2999; 
3) с 01.01.2009 по 01.01.2999; 
4) с 17.06.2015 по 31.12.2999; 
5) с 29.03.2019 по 01.01.2999</t>
  </si>
  <si>
    <t xml:space="preserve">1) в целом; 
2) в целом; 
3) п. 19 ч. 1 ст. 15 гл. 3 ; 
4) в целом; 
5) разд. 3 </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</si>
  <si>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2019-2024 годы и на период до 2030 года"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Постановление Правительства РФ "Об утверждении государственной программы Российской Федерации "Доступная среда" от 29.03.2019 №363</t>
  </si>
  <si>
    <t>Обеспечение доступности предоставляемых инвалидам услуг в сфере библиотечного обслуживания</t>
  </si>
  <si>
    <t>1) с 01.01.2017 по 31.12.2999; 
2) с 02.01.1995 по 01.01.2999; 
3) с 01.01.2009 по 01.01.2999; 
4) с 07.05.2012 по 31.12.2020; 
5) с 10.11.2011 по 01.01.2999; 
6) с 26.04.2018 по 01.01.2999; 
7) с 01.01.2019 по 13.12.2030</t>
  </si>
  <si>
    <t xml:space="preserve">1) п. 2.4 разд. 3 прил. 1; 
2) подп. 1,2,3 п. 2 ст. 15 гл. 4 ; 
3) п. 19 ч. 1 ст. 15 гл. 3 ; 
4) подп. а п. 1 ; 
5) ст. 2 ; 
6) в целом; 
7)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</si>
  <si>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Указ Президента РФ "О мероприятиях по реализации государственной социальной политики" от 07.05.2012 №597; 
5) Закон автономного округа "О регулировании отдельных вопросов библиотечного дела и обязательного экземпляра документов Ханты-Мансийского автономного округа - Югры" от 28.10.2011 №105-оз;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7) Постановление Правительства автономного округа "О гос. программе ХМАО-Югры "Культурное пространство"." от 05.10.2018 №341-п-п</t>
  </si>
  <si>
    <t>Развитие библиотечного дела</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</si>
  <si>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</si>
  <si>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 с 22.09.2009 по 01.01.2999; 
2) с 01.01.2019 по 31.12.2999; 
3) с 01.01.2009 по 01.01.2999; 
4) с 27.07.2006 по 31.12.2999; 
5) с 22.03.2013 по 01.01.2999; 
6) с 01.01.2019 по 31.12.2030</t>
  </si>
  <si>
    <t>1) в целом; 
2) в целом; 
3) п. 18 ч. 1 ст. 15 гл. 3 ; 
4) в целом; 
5) в целом; 
6) в целом</t>
  </si>
  <si>
    <t>1) Федеральный закон "О персональных данных" от 27.07.2006 №152-ФЗ-фз; 
2) Постановление Администрации муниципального образования "Об утверждении муниципальной программы Нефтеюганского района "Цифровое развитие Нефтеюганского района на 2019-2024 годы и на период до 2030 года" от 31.10.2016 №1783-па-нпа;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информации, информационных технологиях и о защите информации " от 27.07.2006 №149-фз;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Постановление Правительства автономного округа "О гос. программе  ХМАО-Югры "Цифровое развитие Ханты-Мансийского автономного округа - Югры"." от 05.10.2018 №353-п-п</t>
  </si>
  <si>
    <t>Мероприятия в области информационно-коммуникационных технологий</t>
  </si>
  <si>
    <t>1) с 01.01.2019 по 01.01.2999; 
2) с 22.09.2009 по 01.01.2999; 
3) с 02.08.2010 по 01.01.2999; 
4) с 07.05.2012 по 31.12.2999; 
5) с 01.01.2009 по 01.01.2999; 
6) с 27.07.2006 по 31.12.2999; 
7) с 22.03.2013 по 01.01.2999; 
8) с 01.01.2019 по 31.12.2030</t>
  </si>
  <si>
    <t>1) п. 4 разд. 3 ; 
2) в целом; 
3) в целом; 
4) подп. в п. 1 ; 
5) п. 18 ч. 1 ст. 15 гл. 3 ; 
6) в целом; 
7) в целом; 
8) в целом</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</si>
  <si>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Федеральный закон "О персональных данных" от 27.07.2006 №152-ФЗ-фз; 
3) Федеральный закон "Об организации предоставления государственных и муниципальных услуг" от 27.07.2010 №210-фз; 
4) Указ Президента РФ "Об основных направлениях совершенствования системы государственного управления (в ред. от 07.05.2012 г.)" от 07.05.2012 №601; 
5) Федеральный закон "Об общих принципах организации местного самоуправления в Российской Федерации (ред. от 30.03.2015 г.)" от 06.10.2003 №131-фз; 
6) Федеральный закон "Об информации, информационных технологиях и о защите информации " от 27.07.2006 №149-фз;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"Цифровое развитие Ханты-Мансийского автономного округа - Югры"." от 05.10.2018 №353-п-п</t>
  </si>
  <si>
    <t>1) с 22.09.2009 по 01.01.2999; 
2) с 02.08.2010 по 01.01.2999; 
3) с 01.01.2019 по 31.12.2999; 
4) с 01.01.2009 по 01.01.2999; 
5) с 27.07.2006 по 31.12.2999; 
6) с 01.01.2014 по 31.12.2020; 
7) с 22.03.2013 по 01.01.2999</t>
  </si>
  <si>
    <t>1) в целом; 
2) в целом; 
3) в целом; 
4) подп. 18 п. 1 ст. 15 гл. 3 ; 
5) в целом; 
6) в целом; 
7) в целом</t>
  </si>
  <si>
    <t>1) Федеральный закон "О персональных данных" от 27.07.2006 №152-ФЗ-фз; 
2) Федеральный закон "Об организации предоставления государственных и муниципальных услуг" от 27.07.2010 №210-фз; 
3) Постановление Администрации муниципального образования "Об утверждении муниципальной программы Нефтеюганского района "Цифровое развитие Нефтеюганского района на 2019-2024 годы и на период до 2030 года" от 31.10.2016 №1783-па-нпа;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информации, информационных технологиях и о защите информации " от 27.07.2006 №149-фз; 
6) Постановление Правительства автономного округа "О государственной программе Ханты-Мансийского автономного округа - Югры "Информационное общество Ханты-Мансийского автономного округа - Югры на 2016 - 2020 годы" (ред. от 13.11.2015 г.)" от 09.10.2013 №424-п;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</si>
  <si>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1) п. 18 ч. 1 ст. 15 гл. 3 ; 
2) в целом; 
3) в целом; 
4) в целом</t>
  </si>
  <si>
    <t>Инициативный проект "Ярморочные домики"</t>
  </si>
  <si>
    <t>1) с 14.06.2016 по 01.01.2999; 
2) с 01.01.2009 по 01.01.2999; 
3) с 07.02.1992 по 01.01.2999</t>
  </si>
  <si>
    <t xml:space="preserve">1) прил. 1; 
2) п. 18 ч. 1 ст. 15 гл. 3 ; 
3) ст. 44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</si>
  <si>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защите прав потребителей (в редакции от 25.10.2007)" от 07.02.1992 №2300-1</t>
  </si>
  <si>
    <t>Расходы на осуществление мероприятий направленных на защиту прав потребителей</t>
  </si>
  <si>
    <t>1) с 22.09.2009 по 01.01.2999; 
2) с 14.06.2016 по 01.01.2999; 
3) с 01.01.2009 по 01.01.2999; 
4) с 01.01.2010 по 01.01.2999; 
5) с 27.07.2006 по 31.12.2999; 
6) с 22.03.2013 по 01.01.2999</t>
  </si>
  <si>
    <t>1) в целом; 
2) прил. 1; 
3) п. 18 ч. 1 ст. 15 гл. 3 ; 
4) в целом; 
5) в целом; 
6) разд. 7.10 прил. 1</t>
  </si>
  <si>
    <t>1) Федеральный закон "О персональных данных" от 27.07.2006 №152-ФЗ-фз;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(с изменениями на 28.12.2013 г.)" от 09.02.2009 №8-фз; 
5) Федеральный закон "Об информации, информационных технологиях и о защите информации " от 27.07.2006 №149-фз; 
6)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</si>
  <si>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Мероприятия в области информационно-коммунакационных технологий</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</si>
  <si>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</si>
  <si>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 с 31.10.2016 по 01.01.2999; 
2) с 01.01.2017 по 31.12.2999; 
3) с 01.01.2009 по 01.01.2999; 
4) с 17.11.2016 по 01.01.2999; 
5) с 26.04.2002 по 31.12.2999; 
6) с 07.05.2018 по 31.12.2024; 
7) с 24.09.2013 по 01.01.2999; 
8) с 01.01.2019 по 31.12.2030; 
9) с 01.01.2019 по 31.12.2030</t>
  </si>
  <si>
    <t>1) в целом; 
2) в целом; 
3) п. 3 ч. 1 ст. 15 гл. 3 ; 
4) в целом; 
5) в целом; 
6) в целом; 
7) в целом; 
8) в целом; 
9)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</si>
  <si>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Нефтеюганский район на 2019 - 2024 годы и на период до 2030 года" от 31.10.2016 №1805-па-нпа;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5) Федеральный закон "Об приватизации государственного и муниципального имущества (с изменениями на 21.07.2014 г.)" от 21.12.2001 №178-фз; 
6) Указ Президента РФ "О национальных целях и стратегических задачах развития Российской Федерации на период до 2024 года" от 07.05.2018 №204; 
7)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8) Постановление Правительства автономного округа "О гос. программе ХМАО-Югры "Жилищно-коммунальный комплекс и городская среда"." от 05.10.2018 №347-п-п; 
9) Постановление Правительства автономного округа "О гос. программе ХМА-Югры "Управление государственным имуществом"." от 05.10.2018 №356-п-п</t>
  </si>
  <si>
    <t>содержание на территории муниципального района межпоселенческих мест захоронения, организация ритуальных услуг</t>
  </si>
  <si>
    <t>1) с 14.06.2016 по 01.01.2999; 
2) с 01.01.2009 по 01.01.2999; 
3) с 01.07.2005 по 01.01.2999; 
4) с 22.10.2004 по 01.01.2999</t>
  </si>
  <si>
    <t xml:space="preserve">1) прил. 1; 
2) п. 16 ч. 1 ст. 15 гл. 3 ; 
3) п. 2 ст. 4 ; 
4) п. 2 ст. 23 гл. 5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</si>
  <si>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архивном деле в Ханты-Мансийском автономном округе - Югре (с изменениями на 19.12.2005 г.)" от 07.06.2005 №42-оз; 
4) Закон Российской Федерации "Об архивном деле в Российской Федерации" от 22.10.2004 №125-фз</t>
  </si>
  <si>
    <t>Формирование и содержание архивного фонда</t>
  </si>
  <si>
    <t>формирование и содержание муниципального архива, включая хранение архивных фондов поселений</t>
  </si>
  <si>
    <t>1) с 10.05.2007 по 31.12.2999; 
2) с 14.06.2016 по 01.01.2999; 
3) с 01.01.2009 по 01.01.2999; 
4) с 22.03.2013 по 01.01.2999; 
5) с 31.07.2018 по 01.01.2999</t>
  </si>
  <si>
    <t xml:space="preserve">1) п. 2 ст. 8 ; 
2) прил. 1; 
3) п. 15 ч. 1 ст. 15 гл. 3 ; 
4) разд. 7.6 ; 
5) разд. 3.2.3.1 </t>
  </si>
  <si>
    <t>1) Закон автономного округа "О градостроительной деятельности на территории Ханты-Мансийского автономного округа - Югры (ред. от 19.11.2014 г.)" от 18.04.2007 №39-оз;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</si>
  <si>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Расходы на формирование на территории Нефтеюганского района актуализированной градостроительной документацией, информационной системой обеспечения градостроительной деятельности</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</si>
  <si>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</si>
  <si>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 с 01.01.2019 по 31.12.2999; 
2) с 12.01.2002 по 01.01.2999; 
3) с 01.01.2009 по 01.01.2999; 
4) с 30.06.1998 по 01.01.2999; 
5) с 22.03.2013 по 01.01.2999; 
6) с 10.04.2007 по 01.01.2999; 
7) с 03.06.2011 по 01.01.2999; 
8) с 01.01.2019 по 31.12.2030; 
9) с 12.11.2016 по 01.01.2999</t>
  </si>
  <si>
    <t>1) в целом; 
2) п. 1 ст. 7 ; 
3) подп. 14 п. 1 ч. 1 ст. 15 гл. 3 ; 
4) п. 2,3,1,2 ст. 8,13 гл. 2,3 ; 
5) в целом; 
6) в целом; 
7) в целом; 
8) в целом; 
9) в целом</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</si>
  <si>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Федеральный закон "Об отходах производства и потребления (с изменениями на 25.11.2013 г.)" от 24.06.1998 №89-фз;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7) Постановление Правительства автономного округа "О Концепции обращения с отходами производства и потребления в Ханты-Мансийском автономном округе - Югре на период до 2020 года" от 03.06.2011 №191-п-п; 
8) Постановление Правительства автономного округа "О гос. программе ХМА-Югры  "Экологическая безопасность" от 05.10.2018 №352-п-п; 
9)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от 12.11.2016 №1156</t>
  </si>
  <si>
    <t>1) с 29.05.2019 по 01.01.2999; 
2) с 01.01.2019 по 01.01.2999; 
3) с 24.07.2013 по 01.01.2999; 
4) с 01.01.2009 по 01.01.2999; 
5) с 29.02.2012 по 01.01.2999</t>
  </si>
  <si>
    <t>1) в целом; 
2) в целом; 
3) в целом; 
4) подп. 14 п. 1 ст. 15 гл. 3 ; 
5) в целом</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</si>
  <si>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29.05.2019 №1148-па; 
2) Постановление Администрации муниципального образования "Управление имуществом муниципального образования Нефтеюганский район на 2019-2024 годы и на период до 2030 года" от 17.12.2018 №2308-па-нпа; 
3) Решение Думы муниципального образования "Об утверждении Положения о Департаменте имущественных отношений Нефтеюганского района" от 24.07.2013 №384;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</si>
  <si>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Расходы на приобретение техники и оборудования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</si>
  <si>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</si>
  <si>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 с 01.01.2017 по 31.12.2999; 
2) с 01.01.2009 по 01.01.2999; 
3) с 22.03.2013 по 01.01.2999; 
4) с 07.05.2018 по 31.12.2024; 
5) с 01.01.2019 по 31.12.2030; 
6) с 23.10.2015 по 01.01.2999; 
7) с 09.10.2015 по 01.01.2999</t>
  </si>
  <si>
    <t>1) в целом; 
2) в целом; 
3) в целом; 
4) в целом; 
5) в целом; 
6) в целом; 
7)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</si>
  <si>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Указ Президента РФ "О национальных целях и стратегических задачах развития Российской Федерации на период до 2024 года" от 07.05.2018 №204; 
5) Постановление Правительства автономного округа "О гос. программе ХМАО-Югры "Развитие образования"." от 05.10.2018 №338-п-п; 
6)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№2145-р; 
7) Постановление Правительства автономного округа "Постановление Правительства Ханты-Мансийского АО - Югры от 9 октября 2015 г. N 343-п "О внесении изменений в приложение к постановлению Правительства Ханты-Мансийского автономного округа - Югры от 23 декабря 2010 года N 373-п "О Порядке формирования и реализации Адресной инвестиционной программы Ханты-Мансийского автономного округа - Югры" от 09.10.2015 №343-п-п</t>
  </si>
  <si>
    <t>Капитальный ремонт и оснащение немонтируемыми средствами обучения и воспитания объектов общеобразовательных организаций</t>
  </si>
  <si>
    <t>1) в целом; 
2) п. 11 ч. 1 ст. 15 гл. 3 ; 
3) в целом; 
4) в целом; 
5) в целом; 
6) в целом; 
7) в целом</t>
  </si>
  <si>
    <t>Проектирование, строительство(реконструкция) и ремонт объектов в сфере образования</t>
  </si>
  <si>
    <t>1) с 28.12.2001 по 01.01.2999; 
2) с 01.01.2009 по 01.01.2999; 
3) с 19.12.2012 по 31.12.2025; 
4) с 22.03.2013 по 01.01.2999; 
5) с 01.01.2019 по 31.12.2030</t>
  </si>
  <si>
    <t xml:space="preserve">1) п. 5 ст. 1 ; 
2) п. 11 ч. 1 ст. 15 гл. 3 ; 
3) в целом; 
4) в целом; 
5) п. 1.1 разд. 1 </t>
  </si>
  <si>
    <t>1) Закон автономного округа "О языках коренных малочисленных народов Севера, проживающих на территории ХМАО (с изменениями на 30.09.2013 г.)" от 04.12.2001 №89-оз; 
2) Федеральный закон "Об общих принципах организации местного самоуправления в Российской Федерации (ред. от 30.03.2015 г.)" от 06.10.2003 №131-фз; 
3) Указ Президента РФ "О Стратегии государственной национальной политики Российской Федерации на период до 2025 года" от 19.12.2012 №1666;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Постановление Правительства автономного округа "О гос. программе ХМАО-Югры "Устойчивое развитие коренных малочисленных народов Севера"." от 05.10.2018 №350-п-п</t>
  </si>
  <si>
    <t>Сохранение и развитие традиционной культуры коренных малочисленных народов Севера в сфере дополнительного образования</t>
  </si>
  <si>
    <t>1) с 01.01.2017 по 31.12.2999; 
2) с 19.12.2005 по 01.01.2999; 
3) с 01.01.2009 по 01.01.2999; 
4) с 01.09.2013 по 01.01.2999; 
5) с 07.05.2018 по 31.12.2024; 
6) с 01.01.2019 по 13.12.2030</t>
  </si>
  <si>
    <t xml:space="preserve">1) п. 2.1 разд. 3 ; 
2) в целом; 
3) п. 11 ч. 1 ст. 15 гл. 3 ; 
4) ст. 75 гл. 10 ; 
5) п. 12 ; 
6)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</si>
  <si>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Указ Президента РФ "О национальных целях и стратегических задачах развития Российской Федерации на период до 2024 года" от 07.05.2018 №204; 
6) Постановление Правительства автономного округа "О гос. программе ХМАО-Югры "Культурное пространство"." от 05.10.2018 №341-п-п</t>
  </si>
  <si>
    <t>Укрепление материально-технической базы учреждений дополнительного образования в сфере культуры</t>
  </si>
  <si>
    <t>1) с 31.10.2016 по 01.01.2999; 
2) с 01.01.2009 по 01.01.2999; 
3) с 04.12.2007 по 01.01.2999; 
4) с 01.09.2013 по 01.01.2999; 
5) с 01.01.2019 по 31.12.2030</t>
  </si>
  <si>
    <t xml:space="preserve">1) п. 2.4 разд. 3 ; 
2) п. 26 ч. 1 ст. 15 гл. 3 ; 
3) ст. 34.1 гл. 4 ; 
4) ст. 75 гл. 10 ; 
5)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</si>
  <si>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</si>
  <si>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осуществляющих спортивную подготовку</t>
  </si>
  <si>
    <t>1) с 01.01.2017 по 31.12.2999; 
2) с 02.12.1995 по 01.01.2999; 
3) с 01.01.2009 по 01.01.2999; 
4) с 17.06.2015 по 31.12.2999; 
5) с 01.09.2013 по 01.01.2999; 
6) с 29.03.2019 по 01.01.2999</t>
  </si>
  <si>
    <t>1) разд. 3 ; 
2) ст. 19 ; 
3) п. 11 ч. 1 ст. 15 гл. 3 ; 
4) в целом; 
5) ст. 79 ; 
6) в целом</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</si>
  <si>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2019-2024 годы и на период до 2030 года"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Федеральный закон "Об образовании в Российской Федерации" от 29.12.2012 №273-фз; 
6) Постановление Правительства РФ "Об утверждении государственной программы Российской Федерации "Доступная среда" от 29.03.2019 №363</t>
  </si>
  <si>
    <t>Обеспечение доступности предоставляемых инвалидам услуг в сфере дополнительного образования</t>
  </si>
  <si>
    <t>1) с 31.10.2016 по 01.01.2999; 
2) с 01.01.2009 по 01.01.2999; 
3) с 04.12.2007 по 01.01.2999; 
4) с 09.02.2012 по 01.01.2999; 
5) с 01.01.2019 по 31.12.2030</t>
  </si>
  <si>
    <t xml:space="preserve">1) п. 2.1 разд. 3 ; 
2) п. 26 ч. 1 ст. 15 гл. 3 ; 
3) ст. 20 гл. 2 ; 
4) прил. 4-7; 
5)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</si>
  <si>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5) Постановление Правительства автономного округа "О гос. программе ХМАО-Югры "Развитие физической культуры и спорта" от 05.10.2018 №342-п-п</t>
  </si>
  <si>
    <t>Участие в окружных, региональных, всероссийских и международных соревнованиях</t>
  </si>
  <si>
    <t>1) с 01.01.2017 по 31.12.2999; 
2) с 19.12.2005 по 01.01.2999; 
3) с 01.01.2009 по 01.01.2999; 
4) с 01.09.2013 по 01.01.2999; 
5) с 07.05.2018 по 31.12.2024; 
6) с 01.01.2019 по 13.12.2030; 
7) с 01.01.2020 по 01.01.2999</t>
  </si>
  <si>
    <t>1) п. 2.1 разд. 3 ; 
2) п. 3 ст. 3 ; 
3) п. 11 ч. 1 ст. 15 гл. 3 ; 
4) ст. 75 гл. 10 ; 
5) п. 12 ; 
6) разд. 2 ; 
7) в целом</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</si>
  <si>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Указ Президента РФ "О национальных целях и стратегических задачах развития Российской Федерации на период до 2024 года" от 07.05.2018 №204; 
6) Постановление Правительства автономного округа "О гос. программе ХМАО-Югры "Культурное пространство"." от 05.10.2018 №341-п-п; 
7) Постановление Администрации муниципального образования «Об установлении системы оплаты труда работников бюджетных образовательных организаций Нефтеюганского района, подведомственных департаменту культуры и спорта Нефтеюганского района" от 26.05.2020 №690-па-нпа</t>
  </si>
  <si>
    <t>Содействие развитию дополнительного образования в сфере культуры</t>
  </si>
  <si>
    <t>1) с 01.01.2017 по 31.12.2999; 
2) с 01.01.2009 по 01.01.2999; 
3) с 01.01.2022 по 31.12.2030</t>
  </si>
  <si>
    <t>1) в целом; 
2) подп. 11 п. 1 ст. 15 гл. 3 ; 
3) прил. 46</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</si>
  <si>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</si>
  <si>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</si>
  <si>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1) в целом; 
2) п. 4 ст. 5 гл. 1 ; 
3) подп. 11 п. 1 ст. 15 гл. 3 ; 
4) п. 3 ; 
5) в целом</t>
  </si>
  <si>
    <t>Обеспечение условий инвалидам для беспрепятственного доступа к объектам учреждений образования</t>
  </si>
  <si>
    <t>1) с 01.01.2017 по 31.12.2999; 
2) с 01.01.2009 по 01.01.2999; 
3) с 01.06.1993 по 01.01.2999; 
4) с 24.11.2004 по 01.01.2999; 
5) с 20.02.2016 по 01.01.2999; 
6) с 29.09.2012 по 01.01.2999</t>
  </si>
  <si>
    <t xml:space="preserve">1) в целом; 
2) подп. 11 п. 1 ст. 15 гл. 3 ; 
3) в целом; 
4) ст. 4 ; 
5) разд. 3 ; 
6) п. 22,21 разд. 8 </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</si>
  <si>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</si>
  <si>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Выплаты социального характера</t>
  </si>
  <si>
    <t>1) с 12.01.1996 по 01.01.2999; 
2) с 01.01.2017 по 31.12.2999; 
3) с 01.01.2009 по 01.01.2999; 
4) с 01.01.2014 по 31.12.2020; 
5) с 01.09.2013 по 01.01.2999; 
6) с 01.09.2013 по 01.01.2999; 
7) с 19.10.2015 по 01.01.2099</t>
  </si>
  <si>
    <t>1) ст. 15 гл. 2 ; 
2) в целом; 
3) подп. 11 п. 1 ст. 15 гл. 3 ; 
4) в целом; 
5) ст. 9 ; 
6) ст. 59 гл. 6 ; 
7) в целом</t>
  </si>
  <si>
    <t>1) Закон Российской Федерации "О профессиональных союзах, их правах и гарантиях деятельности" " от 12.01.1996 №10-фз; 
2)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5) Закон автономного округа "Об образовании в Ханты-Мансийском автономном округе - Югре" от 01.07.2013 №68-оз; 
6) Федеральный закон "Об образовании в Российской Федерации" от 29.12.2012 №273-фз; 
7)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t>
  </si>
  <si>
    <t>Мероприятия в области образования</t>
  </si>
  <si>
    <t>1) с 30.09.2015 по 01.01.2999; 
2) с 27.07.2017 по 01.01.1299; 
3) с 01.01.2017 по 31.12.2999; 
4) с 01.01.2009 по 01.01.2999; 
5) с 01.09.2013 по 01.01.2999; 
6) с 07.05.2012 по 31.12.2020; 
7) с 04.09.2014 по 01.01.2099; 
8) с 19.10.2015 по 01.01.2099; 
9) с 07.11.2019 по 01.01.2999; 
10) с 01.01.2022 по 31.12.2030</t>
  </si>
  <si>
    <t>1) в целом; 
2) в целом; 
3) в целом; 
4) подп. 11 п. 1 ст. 15 гл. 3 ; 
5) ст. 75 гл. 10 ; 
6) в целом; 
7) в целом; 
8) в целом; 
9) п. 1 ; 
10)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</si>
  <si>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Распоряжение Правительства РФ "Об утверждении Концепции развития дополнительного образования детей" от 04.09.2014 №1726-р; 
8)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 
9)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 
10)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</si>
  <si>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Обеспечение деятельности (оказание услуг) по организации дополнительного образования</t>
  </si>
  <si>
    <t>1) с 30.09.2015 по 01.01.2999; 
2) с 27.07.2017 по 01.01.1299; 
3) с 31.10.2016 по 01.01.2999; 
4) с 01.01.2017 по 31.12.2999; 
5) с 01.01.2009 по 01.01.2999; 
6) с 01.09.2013 по 01.01.2999; 
7) с 01.09.2013 по 01.01.2999; 
8) с 10.02.2016 по 01.01.2999; 
9) с 23.03.2016 по 01.01.2099; 
10) с 07.11.2019 по 01.01.2999; 
11) с 01.01.2022 по 31.12.2030; 
12) с 01.01.2022 по 31.12.2030</t>
  </si>
  <si>
    <t>1) в целом; 
2) в целом; 
3) в целом; 
4) в целом; 
5) подп. 11 п. 1 ст. 15 гл. 3 ; 
6) п. 3 ст. 6 ; 
7) ст. 63 гл. 7 ; 
8) п. 1 ст. 1 ; 
9) в целом; 
10) п. 1 ; 
11) в целом; 
12)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</si>
  <si>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образовании в Ханты-Мансийском автономном округе - Югре" от 01.07.2013 №68-оз; 
7) Федеральный закон "Об образовании в Российской Федерации" от 29.12.2012 №273-фз; 
8)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9)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10)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 
11) Постановление Правительства автономного округа "О государственной программе Ханты-Мансийского автономного округа – Югры «Жилищно-коммунальный комплекс и городская среда» от 31.10.2021 №477-п-п; 
12)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</si>
  <si>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Обеспечение деятельности (оказание услуг) по организации общего образования</t>
  </si>
  <si>
    <t>1) с 30.09.2015 по 01.01.2999; 
2) с 27.07.2017 по 01.01.1299; 
3) с 01.01.2017 по 31.12.2999; 
4) с 01.01.2009 по 01.01.2999; 
5) с 01.09.2013 по 01.01.2999; 
6) с 07.05.2012 по 31.12.2020; 
7) с 01.01.2019 по 31.12.2030; 
8) с 07.11.2019 по 01.01.2999</t>
  </si>
  <si>
    <t xml:space="preserve">1) в целом; 
2) в целом; 
3) в целом; 
4) подп. 11 п. 1 ст. 15 гл. 3 ; 
5) ст. 64 гл. 7 ; 
6) в целом; 
7) в целом; 
8) п. 1 </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</si>
  <si>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Постановление Правительства автономного округа "О гос. программе ХМАО-Югры "Развитие образования"." от 05.10.2018 №338-п-п; 
8)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t>
  </si>
  <si>
    <t>Обеспечение деятельности (оказание услуг) по организации дошкольного образования</t>
  </si>
  <si>
    <t>1) с 24.01.2019 по 01.01.2999; 
2) с 16.07.2015 по 01.01.2999; 
3) с 25.02.2016 по 01.01.2099; 
4) с 06.06.2016 по 01.01.2999; 
5) с 20.11.2015 по 01.01.2999; 
6) с 01.01.2017 по 31.12.2999; 
7) с 01.01.2009 по 01.01.2999; 
8) с 20.11.2017 по 01.01.2999</t>
  </si>
  <si>
    <t>1) в целом; 
2) в целом; 
3) в целом; 
4) в целом; 
5) в целом; 
6) в целом; 
7) подп. 3 п. 1 ст. 17 гл. 3 ; 
8)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</si>
  <si>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"Центр бухгалтерского обслуживания  
и организационного обеспечения образования" от 25.02.2016 №227-па; 
4) Постановление Главы муниципального образования "Об утверждении требований к отдельным видам товаров, работ, услуг " от 06.06.2016 №796-па; 
5)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6)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7) Федеральный закон "Об общих принципах организации местного самоуправления в Российской Федерации (ред. от 30.03.2015 г.)" от 06.10.2003 №131-фз; 
8)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t>
  </si>
  <si>
    <t>Осуществление финансового обеспечения деятельности муниципальных казенных учреждений</t>
  </si>
  <si>
    <t>1) в целом; 
2) абз. 1 ст. 19 гл. 4 ; 
3) подп. 11 п. 1 ст. 15 гл. 3 ; 
4) в целом; 
5) в целом</t>
  </si>
  <si>
    <t>Обеспечение реализации права детей с ограничениями возможности здоровья на образование</t>
  </si>
  <si>
    <t>1) с 01.01.2009 по 01.01.2999; 
2) с 01.01.2022 по 31.12.2030</t>
  </si>
  <si>
    <t>1) п. 5 ст. 19 гл. 4 ; 
2) в целом</t>
  </si>
  <si>
    <t>1) Федеральный закон "Об общих принципах организации местного самоуправления в Российской Федерации (ред. от 30.03.2015 г.)" от 06.10.2003 №131-фз; 
2)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</si>
  <si>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Расходы на реализацию основных общеобразовательных программ (по обеспечению деятельности советников директора)</t>
  </si>
  <si>
    <t>1) в целом; 
2) в целом; 
3) прил. 1</t>
  </si>
  <si>
    <t>Расходы на реализацию основным общеобразовательных программ (классное руководство)</t>
  </si>
  <si>
    <t>1) с 01.01.2017 по 31.12.2999; 
2) с 01.01.2009 по 01.01.2999; 
3) с 10.02.2016 по 01.01.2999; 
4) с 01.01.2016 по 01.01.2999; 
5) с 23.03.2016 по 01.01.2099; 
6) с 01.01.2022 по 31.12.2030</t>
  </si>
  <si>
    <t xml:space="preserve">1) в целом; 
2) п. 5 ст. 19 гл. 4 ; 
3) подп. 1.1 п. 1 ст. 1 ; 
4) подп. 2.2 п. 2 ; 
5) в целом; 
6) подп. 1.48 п. 1 </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</si>
  <si>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4)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5)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6)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</si>
  <si>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Организация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</si>
  <si>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1) с 01.01.2017 по 31.12.2999; 
2) с 01.01.2009 по 01.01.2999; 
3) с 01.01.2019 по 31.12.2030; 
4) с 23.10.2015 по 01.01.2999</t>
  </si>
  <si>
    <t>1) п. 3.1 разд. 3 ; 
2) в целом; 
3) в целом; 
4)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</si>
  <si>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"Развитие образования"." от 05.10.2018 №338-п-п; 
4)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№2145-р</t>
  </si>
  <si>
    <t>Приобретение объектов недвижимого имущества для размещения 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</si>
  <si>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</si>
  <si>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 с 23.01.2019 по 31.12.2019; 
2) с 27.10.2017 по 01.01.2099; 
3) с 26.02.2010 по 01.01.2999; 
4) с 01.01.2017 по 31.12.2999; 
5) с 01.01.2006 по 01.01.2999; 
6) с 01.01.2009 по 01.01.2999; 
7) с 05.08.1998 по 01.01.2999; 
8) с 01.01.2022 по 31.12.2030</t>
  </si>
  <si>
    <t>1) в целом; 
2) в целом; 
3) п. 1 ; 
4) в целом; 
5) ст. 7.4 гл. 2.2 ; 
6) подп. 11 п. 1 ст. 15 гл. 3 ; 
7) ст. 12 гл. 2 ; 
8)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</si>
  <si>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6) Федеральный закон "Об общих принципах организации местного самоуправления в Российской Федерации (ред. от 30.03.2015 г.)" от 06.10.2003 №131-фз; 
7) Федеральный закон "Об основных гарантиях прав ребенка в Российской Федерации" от 24.07.1998 №124-фз; 
8)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</si>
  <si>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Обеспечение реализации мероприятий по поддержке отдыха и оздоровления детей и молодежи</t>
  </si>
  <si>
    <t>1) в целом; 
2) в целом; 
3) п. 1 ; 
4) в целом; 
5) ст. 7.4. гл. 2.2. ; 
6) подп. 11 п. 1 ст. 15 гл. 3 ; 
7) ст. 12 гл. 2 ; 
8) в целом</t>
  </si>
  <si>
    <t>1) с 27.01.2010 по 01.01.2099; 
2) с 26.02.2010 по 01.01.2999; 
3) с 01.01.2017 по 31.12.2999; 
4) с 30.12.2009 по 01.01.2999; 
5) с 01.01.2009 по 01.01.2999; 
6) с 05.08.1998 по 01.01.2999; 
7) с 01.01.2022 по 31.12.2030</t>
  </si>
  <si>
    <t>1) подп. 1.5.4. п. 1 ; 
2) подп. 1.2.,1.5. п. 1 ; 
3) в целом; 
4) подп. 5 п. 2 ст. 2 ; 
5) подп. 11 п. 1 ст. 15 гл. 3 ; 
6) ст. 12 гл. 2 ; 
7) в целом</t>
  </si>
  <si>
    <t>1)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2)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Закон автономного округа "Об организации и обеспечения отдыха и оздоровления детей в Ханты-мансийском автономном округе-Югре" от 30.12.2009 №250-оз-оз;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</si>
  <si>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Оплата стоимости питания детям школьного возраста в оздоровительных лагерях с дневным пребыванием детей</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</si>
  <si>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</si>
  <si>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 с 01.01.2019 по 31.12.2999; 
2) с 12.01.2002 по 01.01.2999; 
3) с 01.01.2009 по 01.01.2999; 
4) с 01.01.2022 по 31.12.2030</t>
  </si>
  <si>
    <t>1) в целом; 
2) п. 1 ст. 7 гл. 2 ; 
3) подп. 9 п. 1 ст. 15 гл. 3 ; 
4) прил. 2</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</si>
  <si>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«Экологическая безопасность» от 31.10.2021 №482-п-п</t>
  </si>
  <si>
    <t>Организация и развитие системы экологического образования, просвещения и формирования экологической культуры</t>
  </si>
  <si>
    <t>1) с 14.06.2016 по 01.01.2999; 
2) с 12.01.2002 по 01.01.2999; 
3) с 01.01.2009 по 01.01.2999; 
4) с 10.04.2007 по 01.01.2999; 
5) с 31.07.2018 по 01.01.2999</t>
  </si>
  <si>
    <t xml:space="preserve">1) прил. 1; 
2) п. 1 ст. 7 гл. 2 ; 
3) п. 9 ч. 1 ст. 15 гл. 3 ; 
4) прил. 2; 
5) подр. 2 разд. 3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</si>
  <si>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5)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</si>
  <si>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Расходы на обеспечение доступности для населения информации о состоянии окружающей среды и формирование навыков</t>
  </si>
  <si>
    <t>организация мероприятий межпоселенческого характера по охране окружающей среды</t>
  </si>
  <si>
    <t>1) с 16.07.2015 по 01.01.2999; 
2) с 17.04.2006 по 01.01.2999; 
3) с 01.01.2019 по 31.12.2999; 
4) с 30.12.2003 по 01.01.2999; 
5) с 08.08.2012 по 01.01.2999; 
6) с 14.06.2016 по 01.01.2999; 
7) с 24.12.1994 по 01.01.2999; 
8) с 01.01.2009 по 01.01.2999; 
9) с 01.01.2019 по 31.12.2030; 
10) с 26.04.2019 по 01.01.2999; 
11) с 02.03.2020 по 01.01.2999</t>
  </si>
  <si>
    <t>1) подп. б,в п. 2 ; 
2) п. 11 ; 
3) в целом; 
4) абз. 4 п. 11 ; 
5) в целом; 
6) в целом; 
7) подп. а.г.л.н ч. 2 ст. 11 ; 
8) п. 3 ч. 1 ст. 17 гл. 3 ; 
9) в целом; 
10) в целом; 
11)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</si>
  <si>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3)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4) Постановление Правительства РФ "О единой государственной системе предупреждения и ликвидации чрезвычайных ситуаций" от 30.12.2003 №794; 
5) Постановление Администрации муниципального образования "О Нефтеюганском районном звене территориальной подсистемы Ханты-Мансийского автономного округа - Югры единой государственной системы предупреждения и ликвидации чрезвычайных ситуаций" от 08.08.2012 №2458;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 защите населения и территорий от чрезвычайных ситуаций природного и техногенного характера" от 21.12.1994 №68-фз; 
8) Федеральный закон "Об общих принципах организации местного самоуправления в Российской Федерации (ред. от 30.03.2015 г.)" от 06.10.2003 №131-фз; 
9) Постановление Правительства автономного округа "О гос. программе ХМАО-Югры "Безопасность жизнедеятельности" от 05.10.2018 №351-п-п; 
10)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и подведомственного муниципального казённого учреждения «Управление капитального строительства и жилищно-коммунального комплекса Нефтеюганского района» от 26.04.2019 №929-па; 
11)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"Единая дежурно-диспетчерская служба Нефтеюганского района" от 02.03.2020 №245-па-нпа</t>
  </si>
  <si>
    <t xml:space="preserve">Содержание единой дежурно-диспетчерской службы Нефтеюганского района </t>
  </si>
  <si>
    <t>1) с 21.12.1994 по 01.01.2999; 
2) с 01.01.2019 по 31.12.2999; 
3) с 01.01.2009 по 01.01.2999; 
4) с 10.04.2020 по 31.12.2030; 
5) с 24.04.2020 по 01.01.2999</t>
  </si>
  <si>
    <t>1) подп. г п. 2 ст. 11 гл. 2 ; 
2) в целом; 
3) п. 7 ч. 1 ст. 15 гл. 3 ; 
4) в целом; 
5) в целом</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</si>
  <si>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10.04.2020 №170-рп-рп; 
5) Постановление Администрации муниципального образования "О  распределении дотации из бюджета Ханты-Мансийского автономного округа  - Югры на поддержку мер по обеспечению сбалансированности местных бюджетов в целях профилактики и устранения последствий распространения новой короновирусной инфекции (COVID-19)" от 24.04.2020 №554-па</t>
  </si>
  <si>
    <t>Мероприятия по профилактике и устранению последствий распространения COVID-19</t>
  </si>
  <si>
    <t>1) с 21.12.1994 по 01.01.2999; 
2) с 14.06.2016 по 01.01.2999; 
3) с 01.01.2009 по 01.01.2999; 
4) с 10.04.2020 по 31.12.2030; 
5) с 24.04.2020 по 01.01.2999; 
6) с 02.07.2021 по 01.01.2999; 
7) с 09.07.2021 по 01.01.2999</t>
  </si>
  <si>
    <t>1) подп. а,г п. 2 ст. 11 гл. 2 ; 
2) прил. 1; 
3) п. 7 ч. 1 ст. 15 гл. 3 ; 
4) абз. 2 ; 
5) прил. 1; 
6) п. 2 ; 
7) прил. 1</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</si>
  <si>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10.04.2020 №170-рп-рп; 
5) Постановление Администрации муниципального образования "О  распределении дотации из бюджета Ханты-Мансийского автономного округа  - Югры на поддержку мер по обеспечению сбалансированности местных бюджетов в целях профилактики и устранения последствий распространения новой короновирусной инфекции (COVID-19)" от 24.04.2020 №554-па; 
6) Постановление Правительства автономного округа "О распределении дотаций бюджетам муниципальных районов и городских округов Ханты-Мансийского автономного округа - Югры для поощрения достижения наилучших значений показателей деятельности органов местного самоуправления муниципальных районов и городских округов Ханты-Мансийского автономного округа - Югры, стимулирования роста налогового потенциала  
и качества планирования доходов в городских округах и муниципальных районах Ханты-Мансийского автономного округа  - Югры" от 02.07.2021 №240-п-п; 
7) Постановление Администрации муниципального образования "О распределении дотаций из бюджета Ханты-Мансийского автономного " от 09.07.2021 №1143-па</t>
  </si>
  <si>
    <t>участие в предупреждении и ликвидации последствий чрезвычайных ситуаций на территории муниципального района</t>
  </si>
  <si>
    <t>1) с 28.12.2001 по 01.01.2999; 
2) с 19.12.2005 по 01.01.2999; 
3) с 01.01.2009 по 01.01.2999; 
4) с 19.12.2012 по 31.12.2025; 
5) с 22.03.2013 по 01.01.2999; 
6) с 01.01.2019 по 31.12.2030</t>
  </si>
  <si>
    <t xml:space="preserve">1) п. 5 ст. 1 ; 
2) в целом; 
3) п. 19.1 ч. 1 ст. 15 гл. 3 ; 
4) в целом; 
5) в целом; 
6) п. 1.1 разд. 1 </t>
  </si>
  <si>
    <t>1) Закон автономного округа "О языках коренных малочисленных народов Севера, проживающих на территории ХМАО (с изменениями на 30.09.2013 г.)" от 04.12.2001 №89-оз;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Указ Президента РФ "О Стратегии государственной национальной политики Российской Федерации на период до 2025 года" от 19.12.2012 №1666;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Постановление Правительства автономного округа "О гос. программе ХМАО-Югры "Устойчивое развитие коренных малочисленных народов Севера"." от 05.10.2018 №350-п-п</t>
  </si>
  <si>
    <t>Сохранение и развитие традиционной культуры коренных малочисленных народов Севера в сфере культуры</t>
  </si>
  <si>
    <t>1) с 01.01.2019 по 31.12.2999; 
2) с 28.10.2010 по 01.01.2999; 
3) с 28.06.2014 по 01.01.2999; 
4) с 01.01.2009 по 01.01.2999; 
5) с 25.07.2002 по 01.01.2999; 
6) с 19.12.2012 по 31.12.2025; 
7) с 01.01.2019 по 31.12.2030</t>
  </si>
  <si>
    <t>1) п. 1.4 разд. 3 ; 
2) ст. 12 гл. 2 ; 
3) п. 2 ст. 1 гл. 1 ; 
4) п. 6.2 ч. 1 ст. 15 гл. 3 ; 
5) в целом; 
6) п. 3 ; 
7) в целом</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</si>
  <si>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2019-2024 годы и на период до 2030 года" от 31.10.2016 №1787-па-нпа; 
2) Федеральный закон "О безопасности" от 28.12.2010 №390-ФЗ-фз; 
3) Федеральный закон "О стратегическом планировании в Российской Федерации" от 28.06.2014 №172-ФЗ-фз; 
4) Федеральный закон "Об общих принципах организации местного самоуправления в Российской Федерации (ред. от 30.03.2015 г.)" от 06.10.2003 №131-фз; 
5) Федеральный закон "О противодействии экстремистской деятельности" от 25.07.2002 №114-фз-фз; 
6) Указ Президента РФ "О Стратегии государственной национальной политики Российской Федерации на период до 2025 года" от 19.12.2012 №1666; 
7)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t>
  </si>
  <si>
    <t>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района, реализация прав коренных малочисленных народов и других национальных меньшинств, обеспечение социальной и культурной адаптации мигрантов, профилактика межнациональных (межэтнических) конфликтов</t>
  </si>
  <si>
    <t>1) с 01.01.2019 по 31.12.2999; 
2) с 01.01.2009 по 01.01.2999; 
3) с 01.01.2022 по 31.12.2030</t>
  </si>
  <si>
    <t>1) в целом; 
2) п. 6.2 ч. 1 ст. 15 гл. 3 ; 
3) в целом</t>
  </si>
  <si>
    <t>1)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«Устойчивое развитие коренных малочисленных народов Севера» от 31.10.2021 №478-п-п</t>
  </si>
  <si>
    <t>Меры поддержки направленные на укрепление межнационального согласия, поддержку и развитие языков, народных промыслов</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</si>
  <si>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</si>
  <si>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1) с 23.05.2019 по 13.12.2030; 
2) с 14.03.2016 по 01.01.2999; 
3) с 24.11.1996 по 01.01.2999; 
4) с 01.01.2009 по 01.01.2999; 
5) с 25.07.2002 по 01.01.2999; 
6) с 19.12.2012 по 31.12.2025; 
7) с 30.04.1999 по 01.01.2999</t>
  </si>
  <si>
    <t xml:space="preserve">1) п. 1.3 ; 
2) прил. 1; 
3) ст. 3.3 гл. 2 ; 
4) п. 6.2 ч. 1 ст. 15 гл. 3 ; 
5) ст. 5 ; 
6) в целом; 
7) ст. 7 </t>
  </si>
  <si>
    <t>1) Постановление Администрации муниципального образования "О порядке предоставления гранта в форме субсидии на реализацию проектов, направленных на укрепление финно-угорских связей, этнографического туризма, поддержку и развитие языков и культуры коренных малочисленных народов, проживающих на территории Нефтеюганского района" от 17.05.2019 №1061-па-нпа; 
2)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3) Федеральный закон "Об основах туристской деятельности в Российской Федерации" от 24.11.1996 №132-фз; 
4) Федеральный закон "Об общих принципах организации местного самоуправления в Российской Федерации (ред. от 30.03.2015 г.)" от 06.10.2003 №131-фз; 
5) Федеральный закон "О противодействии экстремистской деятельности" от 25.07.2002 №114-фз-фз; 
6) Указ Президента РФ "О Стратегии государственной национальной политики Российской Федерации на период до 2025 года" от 19.12.2012 №1666; 
7) Федеральный закон "О гарантиях прав коренных малочисленных народов Росийской Федерации" от 30.04.1999 №82-фз-фз</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</si>
  <si>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</si>
  <si>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 п. 1.4 разд. 3 ; 
2) ст. 12 гл. 2 ; 
3) п. 2 ст. 1 гл. 1 ; 
4) п. 6.1 ч. 1 ст. 15 гл. 3 ; 
5) в целом; 
6) п. 3 ; 
7) в целом</t>
  </si>
  <si>
    <t>Профилактика экстремистской деятельности</t>
  </si>
  <si>
    <t>1) с 01.01.2019 по 31.12.2999; 
2) с 01.01.2009 по 01.01.2999; 
3) с 25.07.2002 по 01.01.2999; 
4) с 19.12.2012 по 31.12.2025; 
5) с 01.01.2019 по 31.12.2030; 
6) с 18.04.2014 по 01.01.2999; 
7) с 27.03.2013 по 01.01.2999</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</si>
  <si>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2019-2024 годы и на период до 2030 года" от 31.10.2016 №1787-па-нпа;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противодействии экстремистской деятельности" от 25.07.2002 №114-фз-фз; 
4) Указ Президента РФ "О Стратегии государственной национальной политики Российской Федерации на период до 2025 года" от 19.12.2012 №1666; 
5)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 
6) Постановление Администрации муниципального образования «Об утверждении положения об управлении по связям с общественностью администрации Нефтеюганского района»   " от 18.04.2014 №704-па; 
7) Решение Думы муниципального образования «Об утверждении Положения о Департаменте образования и молодежной политики Нефтеюганского района» от 27.03.2013 №344</t>
  </si>
  <si>
    <t>1) в целом; 
2) подп. 6.1 п. 1 ст. 15 гл. 3 ; 
3) ст. 5 ; 
4) п. 3 ; 
5) в целом; 
6) в целом; 
7) в целом</t>
  </si>
  <si>
    <t>Профилактика экстремизма, гармонизация межэтнических и межкультурных отношений в Нефтеюганском районе</t>
  </si>
  <si>
    <t>1) с 14.03.2016 по 01.01.2999; 
2) с 01.01.2009 по 01.01.2999; 
3) с 25.07.2002 по 01.01.2999; 
4) с 19.12.2012 по 31.12.2025; 
5) с 30.12.2021 по 31.12.2025</t>
  </si>
  <si>
    <t>1) прил. 1; 
2) п. 6.1 ч. 1 ст. 15 гл. 3 ; 
3) абз. 8 ст. 4.5 ; 
4) в целом; 
5) прил. 3</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</si>
  <si>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"Об общих принципах организации местного самоуправления в Российской Федерации (ред. от 30.03.2015 г.)" от 06.10.2003 №131-фз; 
3) Федеральный закон "О противодействии экстремистской деятельности" от 25.07.2002 №114-фз-фз; 
4) Указ Президента РФ "О Стратегии государственной национальной политики Российской Федерации на период до 2025 года" от 19.12.2012 №1666; 
5) Постановление Правительства автономного округа "О мерах по реализации государственной программы Ханты-Мансийского автономного округа - Югры "Реализация государственной национальной политики и профилактика экстремизма" от 27.12.2021 №597-п-п</t>
  </si>
  <si>
    <t>Расходы на профилактику экстремистской деятельности</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</si>
  <si>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</si>
  <si>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 с 22.11.2008 по 01.01.2999; 
2) с 26.09.2012 по 01.01.2999; 
3) с 10.08.2007 по 31.12.2999; 
4) с 01.01.2017 по 31.12.2999; 
5) с 01.01.2009 по 01.01.2999; 
6) с 10.12.1995 по 01.01.2999; 
7) с 14.11.2007 по 01.01.2999; 
8) с 22.03.2013 по 01.01.2999; 
9) с 07.05.2018 по 31.12.2024; 
10) с 31.01.2013 по 01.01.2999; 
11) с 01.01.2019 по 31.12.2030; 
12) с 31.07.2018 по 01.01.2999; 
13) с 28.10.2011 по 01.01.2999</t>
  </si>
  <si>
    <t xml:space="preserve">1) в целом; 
2) подп. 2 п. 3.2 разд. 3 ; 
3) в целом; 
4) в целом; 
5) п. 5 ч. 1 ст. 15 гл. 3 ; 
6) в целом; 
7) п. 6 ст. 13 гл. 2 ; 
8) подр. 3.1.1.4.,4.1 разд. 3,4 ; 
9) в целом; 
10) в целом; 
11) в целом; 
12) подр. 3.2.1.3,3.2.3.3 разд. 3 ; 
13) п. 4 ст. 1 </t>
  </si>
  <si>
    <t>1) Распоряжение Правительства РФ «О Транспортной стратегии Российской Федерации» от 22.11.2008 №1734-р; 
2) Решение Думы муниципального образования "О создании муниципального дорожного фонда Нефтеюганского района" от 26.09.2012 №277; 
3) Федеральный закон "О транспортной безопасности (с изм. и доп., вступ. в силу с 06.05.2014 г.)" от 09.02.2007 №16-фз; 
4)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2019 - 2024 годы и на период до 2030 года" от 31.10.2016 №1792-па-нпа; 
5) Федеральный закон "Об общих принципах организации местного самоуправления в Российской Федерации (ред. от 30.03.2015 г.)" от 06.10.2003 №131-фз; 
6) Федеральный закон "О безопасности дорожного движения" от 10.12.1995 №196-ФЗ-фз; 
7) Федеральный закон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(ред. от 30.12.2015г.)" от 08.11.2007 №257-фз;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Указ Президента РФ "О национальных целях и стратегических задачах развития Российской Федерации на период до 2024 года" от 07.05.2018 №204; 
10) Постановление Администрации муниципального образования "О нормативах финансовых затрат на содержание и ремонт 
автомобильных дорог общего пользования местного значения  
Нефтеюганского района за счет средств дорожного фонда  
Нефтеюганского района и правилах их расчета" от 31.01.2013 №178-па; 
11) Постановление Правительства автономного округа "О гос. программе ХМАО- Югры "Современная транспортная система"." от 05.10.2018 №354-п-п; 
12)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13) Закон автономного округа "О дорожном фонде Ханты-Мансийского автономного округа-Югры" от 28.10.2011 №104-оз-оз</t>
  </si>
  <si>
    <t>Дорожная деятельность (содержание, текущий и капитальный ремонт автомобильных дорог)</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</si>
  <si>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</si>
  <si>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 с 31.10.2016 по 01.01.2999; 
2) с 01.01.2009 по 01.01.2999; 
3) с 22.03.2013 по 01.01.2999; 
4) с 29.02.2012 по 01.01.2999</t>
  </si>
  <si>
    <t>1) в целом; 
2) п. 3 ч. 1 ст. 15 гл. 3 ; 
3) в целом; 
4) в целом</t>
  </si>
  <si>
    <t>1) с 01.01.2017 по 31.12.2999; 
2) с 01.01.2009 по 01.01.2999; 
3) с 22.03.2013 по 01.01.2999; 
4) с 01.01.2019 по 31.12.2030</t>
  </si>
  <si>
    <t>1)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Нефтеюганский район на 2019 - 2024 годы и на период до 2030 года" от 31.10.2016 №1805-па-нпа;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Постановление Правительства автономного округа "О гос. программе ХМА-Югры "Управление государственным имуществом"." от 05.10.2018 №356-п-п</t>
  </si>
  <si>
    <t>1) с 31.10.2016 по 01.01.2999; 
2) с 01.01.2009 по 01.01.2999; 
3) с 01.01.2014 по 31.12.2020; 
4) с 12.07.2013 по 31.12.2999; 
5) с 16.12.0013 по 01.01.2999; 
6) с 01.01.2019 по 31.12.2030; 
7) с 01.01.2019 по 31.12.2030</t>
  </si>
  <si>
    <t>1) в целом; 
2) п. 3 ч. 1 ст. 15 гл. 3 ; 
3) в целом; 
4) в целом; 
5) в целом; 
6) в целом; 
7)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</si>
  <si>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"Программа капитального ремонта общего имущества в многоквартирных домах, расположенных на территории Ханты-Мансийского автономного округа" от 25.12.2013 №568-п-п; 
4) Закон автономного округа "Об организации проведения капитального ремонта общего имущества в многоквартирных домах, расположенных на территории Ханты-Мансийского автономного округа - Югры ред. от 30.01.2016 г.)" от 01.07.2013 №54-оз; 
5) Распоряжение Правительства автономного округа "О создании  некоммерческой организации "Югорский фонд капитального ремонта многовартирных домов" от 06.12.2013 №632-рп-рп; 
6)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7) Постановление Правительства автономного округа "О гос. программе ХМАО-Югры "Жилищно-коммунальный комплекс и городская среда"." от 05.10.2018 №347-п-п</t>
  </si>
  <si>
    <t>Капитальный ремонт многоквартирных домов</t>
  </si>
  <si>
    <t>1) в целом; 
2) п. 3 ч. 1 ст. 15 гл. 3 ; 
3) в целом; 
4) прил. 3</t>
  </si>
  <si>
    <t>Капитальный и текущий ремонт систем объектов коммунального комплекса для подготовки к осенне-зимнему периоду</t>
  </si>
  <si>
    <t>1) с 31.10.2016 по 01.01.2999; 
2) с 01.01.2019 по 31.12.2999; 
3) с 01.01.2019 по 31.12.2999; 
4) с 01.01.2009 по 01.01.2999; 
5) с 07.05.2012 по 01.01.2999; 
6) с 22.03.2013 по 01.01.2999; 
7) с 07.05.2018 по 31.12.2024; 
8) с 07.12.2011 по 01.01.2999; 
9) с 01.01.2019 по 31.12.2030; 
10) с 01.01.2019 по 31.12.2030</t>
  </si>
  <si>
    <t>1) в целом; 
2) в целом; 
3) в целом; 
4) п. 3 ч. 1 ст. 15 гл. 3 ; 
5) разд. 4,5 ; 
6) в целом; 
7) в целом; 
8) в целом; 
9) в целом; 
10) прил. 1</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</si>
  <si>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3)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4) Федеральный закон "Об общих принципах организации местного самоуправления в Российской Федерации (ред. от 30.03.2015 г.)" от 06.10.2003 №131-фз; 
5)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6)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7) Указ Президента РФ "О национальных целях и стратегических задачах развития Российской Федерации на период до 2024 года" от 07.05.2018 №204; 
8) Федеральный закон "О водоснабжении и водоотведении" от 07.12.2011 №416-фз; 
9) Постановление Правительства автономного округа "О гос. программе ХМАО-Югры "Развитие жилищной сферы" от 05.10.2018 №346-п-п; 
10) Постановление Правительства автономного округа "О гос. программе ХМАО-Югры "Жилищно-коммунальный комплекс и городская среда"." от 05.10.2018 №347-п-п</t>
  </si>
  <si>
    <t>Проектирование, строительство(реконструкция) и ремонт объектов в сфере коммунального хозяйства</t>
  </si>
  <si>
    <t>1) с 01.01.2019 по 31.12.2999; 
2) с 24.07.2013 по 01.01.2999; 
3) с 01.01.2009 по 01.01.2999; 
4) с 29.02.2012 по 01.01.2999; 
5) с 01.01.2019 по 31.12.2030; 
6) с 01.01.2018 по 01.01.2999</t>
  </si>
  <si>
    <t>1) в целом; 
2) в целом; 
3) подп. 3 п. 1 ст. 15 гл. 3 ; 
4) в целом; 
5) в целом; 
6)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</si>
  <si>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 
5) Постановление Правительства автономного округа "О гос. программе ХМАО-Югры "Развитие жилищной сферы" от 05.10.2018 №346-п-п; 
6)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</si>
  <si>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Приобретение жилых помещений для расселения граждан проживающих в приспособленных для проживания строениях</t>
  </si>
  <si>
    <t>1) с 01.01.2017 по 31.12.2999; 
2) с 24.07.2013 по 01.01.2999; 
3) с 01.01.2009 по 01.01.2999; 
4) с 01.01.2007 по 01.01.2999; 
5) с 01.01.2019 по 31.12.2019</t>
  </si>
  <si>
    <t>1) в целом; 
2) в целом; 
3) подп. 3 п. 1 ст. 15 гл. 3 ; 
4) в целом; 
5) в целом</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</si>
  <si>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Федеральный закон "О развитии сельского хозяйства (ред. от 12.02.2015 г.)" от 29.12.2006 №264-фз; 
5) Постановление Правительства автономного округа "О гос. программе ХМАО-Югры "Развитие агропромышленного комплекса" от 05.10.2018 №344-п-п</t>
  </si>
  <si>
    <t>1) с 01.01.2019 по 31.12.2999; 
2) с 24.07.2013 по 01.01.2999; 
3) с 01.01.2009 по 01.01.2999; 
4) с 07.05.2012 по 01.01.2999; 
5) с 29.02.2012 по 01.01.2999; 
6) с 01.01.2022 по 31.12.2030; 
7) с 01.01.2018 по 01.01.2999</t>
  </si>
  <si>
    <t>1) в целом; 
2) в целом; 
3) подп. 3 п. 1 ст. 15 гл. 3 ; 
4) в целом; 
5) в целом; 
6) в целом; 
7)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</si>
  <si>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5)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 
6) Постановление Правительства автономного округа "О государственной программе Ханты-Мансийского автономного округа – Югры «Развитие жилищной сферы» от 31.10.2021 №476-п-п; 
7)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</si>
  <si>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Осуществление жилищного строительства</t>
  </si>
  <si>
    <t>1) с 29.05.2019 по 01.01.2999; 
2) с 01.01.2017 по 31.12.2999; 
3) с 24.07.2013 по 01.01.2999; 
4) с 01.01.2009 по 01.01.2999; 
5) с 29.02.2012 по 01.01.2999</t>
  </si>
  <si>
    <t>1) в целом; 
2) разд. 3 ; 
3) в целом; 
4) подп. 3 п. 1 ст. 15 гл. 3 ; 
5) в целом</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</si>
  <si>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29.05.2019 №1148-па;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Решение Думы муниципального образования "Об утверждении Положения о Департаменте имущественных отношений Нефтеюганского района" от 24.07.2013 №384;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</si>
  <si>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1) с 01.01.2017 по 31.12.2999; 
2) с 24.07.2013 по 01.01.2999; 
3) с 01.01.2009 по 01.01.2999; 
4) с 29.02.2012 по 01.01.2999</t>
  </si>
  <si>
    <t xml:space="preserve">1) разд. 4 ; 
2) в целом; 
3) подп. 3 п. 1 ст. 15 гл. 3 ; 
4) п. 1 ст. 4 </t>
  </si>
  <si>
    <t>1)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Нефтеюганский район на 2019 - 2024 годы и на период до 2030 года" от 31.10.2016 №1805-па-нпа;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</si>
  <si>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1) с 01.01.2009 по 01.01.2999; 
2) с 06.08.1998 по 01.01.2999; 
3) с 29.02.2012 по 01.01.2999</t>
  </si>
  <si>
    <t xml:space="preserve">1) подп. 3 п. 1 ст. 15 гл. 3 ; 
2) ст. 6 гл. 1 ; 
3) ст. 4 </t>
  </si>
  <si>
    <t>1) Федеральный закон "Об общих принципах организации местного самоуправления в Российской Федерации (ред. от 30.03.2015 г.)" от 06.10.2003 №131-фз; 
2) Федеральный закон "Об оценочной деятельности в Российской Федерации (с изменениями на 21.07.2014 г.)" от 29.07.1998 №135-фз; 
3)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</si>
  <si>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Техническая инвентаризация и паспортизация жилых и нежилых помещений</t>
  </si>
  <si>
    <t>владение, пользование и распоряжение имуществом, находящимся в муниципальной собственности муниципального района</t>
  </si>
  <si>
    <t>1) с 14.06.2016 по 01.01.2999; 
2) с 01.01.2009 по 01.01.2999; 
3) с 09.02.2009 по 01.01.2999; 
4) с 01.09.2005 по 01.01.2999; 
5) с 19.07.2011 по 01.01.2999</t>
  </si>
  <si>
    <t>1) прил. 1; 
2) п. 1 ч. 1 ст. 15 гл. 3 ; 
3) подп. 1.7 п. 1 ст. 6 гл. 1 ; 
4) ст. 18 ; 
5) в целом</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</si>
  <si>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Устав муниципального образования "Устав муниципального образования Нефтеюганский район" от 16.06.2005 №616; 
5) Решение Думы муниципального образования "Об утверждении Порядка назначения и проведения опроса граждан в Нефтеюганском районе" от 19.07.2011 №47</t>
  </si>
  <si>
    <t>Информационное обеспечение деятельности органов местного самоуправления Нефтеюганского района</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</si>
  <si>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</si>
  <si>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</si>
  <si>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</si>
  <si>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</si>
  <si>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Факт</t>
  </si>
  <si>
    <t>План</t>
  </si>
  <si>
    <t>Прз</t>
  </si>
  <si>
    <t>Рз</t>
  </si>
  <si>
    <t>Реквизиты</t>
  </si>
  <si>
    <t>Наименование</t>
  </si>
  <si>
    <t>второй год</t>
  </si>
  <si>
    <t>первый год</t>
  </si>
  <si>
    <t>Прогноз</t>
  </si>
  <si>
    <t>Факт на дату представления фрагмента реестра</t>
  </si>
  <si>
    <t>финансовый год</t>
  </si>
  <si>
    <t>Плановый год</t>
  </si>
  <si>
    <t>очередной финансовый год</t>
  </si>
  <si>
    <t>текущий финансовый год</t>
  </si>
  <si>
    <t>отчетный</t>
  </si>
  <si>
    <t>Дата вступления в силу, срок действия</t>
  </si>
  <si>
    <t>Номер раздела, главы, статьи, части, пункта, подпункта, абзаца</t>
  </si>
  <si>
    <t>Наименование и реквизиты</t>
  </si>
  <si>
    <t>Объем ассигнований на исполнение расходного обязательства, тыс. руб.</t>
  </si>
  <si>
    <t>Коды бюджетной классификации</t>
  </si>
  <si>
    <t>Нормативный правовой акт, договор, соглашение</t>
  </si>
  <si>
    <t>Наименование расходного обязательства</t>
  </si>
  <si>
    <t>Тип расходного обязательства</t>
  </si>
  <si>
    <t>Код расходного обязательства</t>
  </si>
  <si>
    <t>Наименование ГРБС</t>
  </si>
  <si>
    <t>Код ГРБС</t>
  </si>
  <si>
    <t>Наименование полномочия</t>
  </si>
  <si>
    <t>Код полномочия</t>
  </si>
  <si>
    <t xml:space="preserve">Об общих принципах организации местного самоуправления в Российской Федерации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</si>
  <si>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 830-па; 
2) Федеральный закон "Об общих принципах организации местного самоуправления в Российской Федерации " от 06.10.2003 № 131-фз; 
3) Федеральный закон "Об обеспечении доступа к информации о деятельности государственных органов и органов местного самоуправления" от 09.02.2009 № 8-фз; 
4) Постановление Правительства автономного округа "О гос. программе ХМАО-Югры  "Профилактика правонарушений и обеспечение отдельных прав граждан" от 05.10.2018 № 348-п-п</t>
  </si>
  <si>
    <t>1) прил. 1; 
2) п. 6.2 ч. 1 ст. 15 гл. 3 ; 
3) в целом; 
4) прил. 7</t>
  </si>
  <si>
    <t>1) с 14.03.2016 по 01.01.2999; 
2) с 01.01.2009 по 01.01.2999; 
3) с 01.01.2010 по 01.01.2999; 
4) с 01.01.2019 по 31.12.2030</t>
  </si>
  <si>
    <t>Об общих принципах организации местного самоуправления в Российской Федерации</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</si>
  <si>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</si>
  <si>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Предоставление транспортных услуг для мероприятий связанных с содержанием мест сбора и приема мобилизационных ресурсов</t>
  </si>
  <si>
    <t>1) Федеральный закон "Об общих принципах организации местного самоуправления в Российской Федерации" от 06.10.2003 № 131-фз; 
2) Федеральный закон "О мобилизационной подготовке и мобилизации в Российской Федерации"  от 26.02.1997 № 31-ФЗ;
3) Указ Президента РФ "Об объявлении частичной мобилизации в Российской Федерации" от 21.09.2022 № 647;
4) Устав муниципального образования "Устав муниципального образования Нефтеюганский район" от 16.06.2005 № 616;
5) Постановление Правительства автономного округа "О выделении бюджетных ассигнований из резервного фонда Правительства Ханты-Маснийского автономного округа-Югры" от 29.09.2022 № 488-п</t>
  </si>
  <si>
    <t>1) п. 23 ч. 1 ст. 15 гл.3;
2) п. 11 ч. 1 ст. 8
3) в целом;
4) п. 11 ч. 1 ст.11;
5) в целом.</t>
  </si>
  <si>
    <t>1) с 01.01.2009 по 01.01.2999; 
2) с 26.02.1977 по 01.01.2999;
3) с 21.09.2022 по 01.01.2999;
4) с 01.09.2005 по 01.01.2999; 
5) с 29.09.2022 по 31.12.2022</t>
  </si>
  <si>
    <t>1) в целом; 
2) прил. 1; 
3) ч. 1 ст. 4 гл. 2 прил. 2; 
4) ч. 2 ст. 4 гл. 1 ; 
5) абз. 1 ч. 5 ст. 19 гл. 4 ; 
6) ст. 4,5 ; 
7) ст. 7,7.1 ; 
8) ст. 4,5 ; 
9) п. 11 ; 
10) в целом; 
11) п. 1.2 разд. 1 ; 
12) п. 5 ст. 12 гл. 3</t>
  </si>
  <si>
    <t>1) с 02.03.2007 по 01.01.2999; 
2) с 14.06.2016 по 01.01.2999; 
3) с 02.03.2009 по 01.01.2999; 
4) с 20.11.1997 по 01.01.2999; 
5) с 01.01.2009 по 01.01.2999; 
6) с 01.01.2012 по 01.01.2999; 
7) с 01.01.2009 по 01.01.2999; 
8) с 01.01.2008 по 01.01.2999; 
9) с 29.02.2012 по 01.01.2999; 
10) с 20.08.2007 по 01.01.2999; 
11) с 06.12.2019 по 01.01.2999; 
12) с 22.09.2016 по 01.01.3000</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</si>
  <si>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07.10.2022 №1896-па-нпа; 
7)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от 28.09.2022 №803</t>
  </si>
  <si>
    <t>1) с 23.08.2019 по 01.01.2999; 
2) с 02.03.2007 по 01.01.2999; 
3) с 01.01.2009 по 01.01.2999; 
4) с 20.08.2007 по 01.01.2999; 
5) с 01.01.2017 по 01.01.2999; 
6) с 01.01.2023 по 01.01.2999; 
7) с 01.01.2023 по 01.01.3000</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</si>
  <si>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07.10.2022 №1896-па-нпа; 
7)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от 28.09.2022 №804</t>
  </si>
  <si>
    <t>1) с 23.08.2019 по 01.01.2999; 
2) с 02.03.2007 по 01.01.2999; 
3) с 01.01.2009 по 01.01.2999; 
4) с 20.08.2007 по 01.01.2999; 
5) с 01.01.2017 по 01.01.2999; 
6) с 01.01.2023 по 01.01.2999; 
7) с 01.01.2023 по 01.01.3001</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</si>
  <si>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№690</t>
  </si>
  <si>
    <t>1) ст. 4,5 ; 
2) абз. 1 ч. 5 ст. 19 гл. 4 ; 
3) ст. 33,35 разд. 3,7 ; 
4) разд. 4</t>
  </si>
  <si>
    <t>1) с 24.11.2004 по 01.01.2999; 
2) с 01.01.2009 по 01.01.2999; 
3) с 01.06.1993 по 01.01.2999; 
4) с 20.02.2016 по 01.01.3000</t>
  </si>
  <si>
    <t>040.500.14.4</t>
  </si>
  <si>
    <t>1) Федеральный закон "О муниципальной службе в Российской Федерации" от 02.03.2007 № 25-ФЗ-фз;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 91-оз-оз;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 830; 
4) Федеральный закон "Об актах гражданского состояния" от 15.11.1997 № 143-фз; 
5) Федеральный закон "Об общих принципах организации местного самоуправления в Российской Федерации" от 06.10.2003 № 131-фз; 
6)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 174; 
7) Закон автономного округа "Об отдельных вопросах муниципальной службы в Ханты-Мансийском автономном округе - Югре" от 20.07.2007 № 113-оз</t>
  </si>
  <si>
    <t>на государственную регистрация актов гражданского состояния</t>
  </si>
  <si>
    <t>на осуществление мероприятий в области охраны труда, предусмотренных трудовым законодательством</t>
  </si>
  <si>
    <t xml:space="preserve">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 278-п-п; 
2) Федеральный закон "О муниципальной службе в Российской Федерации" от 02.03.2007 № 25-ФЗ-фз; 
3) Федеральный закон "Об общих принципах организации местного самоуправления в Российской Федерации" от 06.10.2003 № 131-фз; 
4) Закон автономного округа "Об отдельных вопросах муниципальной службы в Ханты-Мансийском автономном округе - Югре" от 20.07.2007 № 113-оз-оз; 
5)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от 28.09.2022 № 802; 
</t>
  </si>
  <si>
    <t>1) разд. 2 ; 
2) ч. 2 ст. 22 ; 
3) абз. 1 ч. 5 ст. 19 гл. 4 ; 
4) ст. 16 ; 
5) в целом</t>
  </si>
  <si>
    <t>1) с 23.08.2019 по 01.01.2999; 
2) с 02.03.2007 по 01.01.2999; 
3) с 01.01.2009 по 01.01.2999; 
4) с 20.08.2007 по 01.01.2999; 
5) с 01.01.2023 по 01.01.2999</t>
  </si>
  <si>
    <t>мероприятия в области охраны труда, предусмотренных трудовым законодательством</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</si>
  <si>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</si>
  <si>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040.500.14.7</t>
  </si>
  <si>
    <t>040.500.14.6</t>
  </si>
  <si>
    <t xml:space="preserve">1) разд. 2 ; 
2) ч. 2 ст. 22 ; 
3) абз. 1 ч. 5 ст. 19 гл. 4 ; 
4) ст. 16 ; 
5) в целом; 
</t>
  </si>
  <si>
    <t xml:space="preserve">1) разд. 2 ; 
2) ч. 2 ст. 22 ; 
3) абз. 1 ч. 5 ст. 19 гл. 4 ; 
4) ст. 16 ; 
5) прил. 1; 
</t>
  </si>
  <si>
    <t>040.500.14.8</t>
  </si>
  <si>
    <t xml:space="preserve">подп. 8.1 п. 1 ст. 17 гл. 3 </t>
  </si>
  <si>
    <t>Строительство, реконструкция, капитальный ремонт и ремонт и содержание автомобильных дорог общего пользования местного значения поселений</t>
  </si>
  <si>
    <t xml:space="preserve">Федеральный закон "Об общих принципах организации местного самоуправления в Российской Федерации" </t>
  </si>
  <si>
    <t>Иные межбюджетные трансферты за счет бюджетных ассигнований резервного фонда Правительства Ханты-Мансийского автономного округа – Югры, за исключением иных межбюджетных трансфертов на реализацию наказов избирателей депутатам Думы Ханты-Мансийского автономного округа – Югры</t>
  </si>
  <si>
    <t>Обеспечение комплексной безопасности и комфортных условий в учреждениях спорта (капитальный, текущий ремонт спортивных объектов)</t>
  </si>
  <si>
    <t>Проектирование и строительство систем инженерной и транспортной инфраструктуры для участков льготной категории  граждан</t>
  </si>
  <si>
    <t>Приобретение имущества</t>
  </si>
  <si>
    <t>1) с 24.01.2019 по 01.01.2999; 
2) с 21.08.2017 по 01.01.2999; 
3) с 31.10.2016 по 01.01.2999; 
4) с 01.01.2009 по 01.01.2999; 
5) с 01.01.2007 по 31.12.2999; 
6) с 01.01.2019 по 31.12.2031</t>
  </si>
  <si>
    <t>Ликвидация и рекультивация</t>
  </si>
  <si>
    <t xml:space="preserve">1.  Об общих принципах организации местного самоуправления в Российской Федерации  
2.О стратегии социально-экономического развития Ханты-Мансийского автономного округа - Югры до 2020 года и на период до 2030 года"      
3. Об утверждении Положения о порядке управления и распоряжения собственностью муниципального образования Нефтеюганский район         
4.Об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t>
  </si>
  <si>
    <t>1. № 131-ФЗ 
2.101-рп
3. 172-р
4. 1804-па-нпа</t>
  </si>
  <si>
    <t>1. 06.10.2003
2.22.03.2013
3. 29.02.2012
4. 31.10.2016</t>
  </si>
  <si>
    <t>1.  Об общих принципах организации местного самоуправления в Российской Федерации 
2.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3. О создании резервов материальных ресурсов (запасов) Нефтеюганского района для ликвидации чрезвычайных ситуаций и в целях гражданской обороны" 
4. О Порядке создания и использования резервов материальных ресурсов для ликвидации чрезвычайных ситуаций природного и техногенного характера»  
5. О создании резервов материальных ресурсов (запасов) Ханты-Мансийского автономного округа - Югры для ликвидации чрезвычайных ситуаций межмуниципального и регионального характера и в целях гражданской обороны»</t>
  </si>
  <si>
    <t xml:space="preserve">1. № 131-ФЗ 
2. 1812-па-нпа
3. 896-па-нпа 
4. 1340 -п
5.  435-п . </t>
  </si>
  <si>
    <t xml:space="preserve">1. 06.10.2003
2. 01.11.2016;                                                           3. 22.06.2016;                                                                               4. 10.11.1996 г.;        
5. 19.07.2002 г. </t>
  </si>
  <si>
    <t>по предоставлению иных межбюджетных трансфертов, всего</t>
  </si>
  <si>
    <t xml:space="preserve">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(с изменениями)" от 14.06.2016 №830-па; 
2) Федеральный закон "Об общих принципах организации местного самоуправления в Российской Федерации (с изменениями)" от 06.10.2003 №131-фз; </t>
  </si>
  <si>
    <t>1) прил. 1; 
2) п. 3 ч. 1 ст. 17 гл. 3 ; 
3) п. 12 ч. 1 ст. 6 ; 
4) ст. 2 ; 
5) в целом; 
6) разд. 8 ; 
7) прил. 1; 
8) ст. 11 ; 
9) прил. 2</t>
  </si>
  <si>
    <t xml:space="preserve">1) с 14.03.2016 по 01.01.2999; 
2) с 01.01.2009 по 01.01.2999; 
3) с 20.08.2007 по 01.01.2999; </t>
  </si>
  <si>
    <t>Выплата по судебному иску</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</si>
  <si>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(с изменениями)" от 23.08.2019 №278-п-п; 
2) Федеральный закон "Об общих принципах организации местного самоуправления в Российской Федерации (с изменениями)" от 06.10.2003 №131-фз; 
3) Закон автономного округа "Об отдельных вопросах муниципальной службы в Ханты-Мансийском автономном округе - Югре" (С изменениями)" от 20.07.2007 №113-оз-оз; 
4)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(с изменениями)" от 07.10.2022 №1896-па-нпа; 
5)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(с изменениями)" от 28.09.2022 №802; 
6) Федеральный закон "О муниципальной службе в Российской Федерации (с изменениями)" от 02.03.2007 №25-фз</t>
  </si>
  <si>
    <t xml:space="preserve">1) разд. 2 ; 
2) п. 1 ч. 1 ст. 15 гл. 3 ; 
3) ст. 16 ; 
4) в целом; 
5) в целом; 
6) ч. 2 ст. 22 </t>
  </si>
  <si>
    <t xml:space="preserve">1) с 23.08.2019 по 01.01.2999; 
2) с 01.01.2009 по 01.01.2999; 
3) с 20.08.2007 по 01.01.2999; </t>
  </si>
  <si>
    <t>30.10.20.0.49</t>
  </si>
  <si>
    <t>01.00</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</si>
  <si>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(с изменениями)" от 23.08.2019 №278-п-п; 
2) Федеральный закон "Об общих принципах организации местного самоуправления в Российской Федерации (с изменениями)" от 06.10.2003 №131-фз; 
3) Закон автономного округа "Об отдельных вопросах муниципальной службы в Ханты-Мансийском автономном округе - Югре" (С изменениями)" от 20.07.2007 №113-оз-оз; 
4)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(с изменениями)" от 07.10.2022 №1896-па-нпа; 
5)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(с изменениями)" от 28.09.2022 №802; 
6) Федеральный закон "О муниципальной службе в Российской Федерации (с изменениями)" от 02.03.2007 №25-фз-фз</t>
  </si>
  <si>
    <t xml:space="preserve">1) разд. 2 ; 
2) абз. 1 ч. 4 ст. 15 гл. 3 ; 
3) ст. 16 ; 
4) в целом; 
5) в целом; 
6) ч. 2 ст. 22 </t>
  </si>
  <si>
    <t>1) с 23.08.2019 по 01.01.2999; 
2) с 01.01.2009 по 01.01.2999; 
3) с 20.08.2007 по 01.01.2999; 
4) с 01.01.2023 по 01.01.2999; 
5) с 01.01.2023 по 01.01.2999; 
6) с 02.03.2007 по 01.01.2999</t>
  </si>
  <si>
    <t>Межбюджетные трансферты на исполнение функций органов местного самоуправления</t>
  </si>
  <si>
    <t>040.500.11.0</t>
  </si>
  <si>
    <t>1) Постановление Правительства автономного округа "О системе оповещения и информирования населения об угрозе возникновения или о возникновении чрезвычайных ситуаций природного и техногенного характера, об опасностях, возникающих при ведении военных действий или вследствии этих действий   " от 08.09.2006 №211-п;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 защите населения и территорий от чрезвычайных ситуаций природного и техногенного характера" от 21.12.1994 №68-фз; 
4) Федеральный закон "О гражданской обороне (ред. от 30.12.2015 г.)" от 12.02.1998 №28-фз; 
5) Федеральный закон "Об общих принципах организации местного самоуправления в Российской Федерации (с изменениями)" от 06.10.2003 №131-фз; 
6) Постановление Администрации муниципального образования "О системе оповещения и информирования населения Нефтеюганского района" от 22.10.2012 №3273-па</t>
  </si>
  <si>
    <t>1) в целом; 
2) прил. 3; 
3) подп. м п. 2 ст. 11 гл. 2 ; 
4) абз. 4,7 п. 2 ст. 8 гл. 3 ; 
5) п. 21 ч. 1 ст. 15 гл. 3 ; 
6) в целом</t>
  </si>
  <si>
    <t>1) с 08.09.2006 по 01.01.2999; 
2) с 14.06.2016 по 01.01.2999; 
3) с 24.12.1994 по 01.01.2999; 
4) с 19.02.1998 по 01.01.2999; 
5) с 01.01.2009 по 01.01.2999; 
6) с 22.10.2012 по 01.01.2999</t>
  </si>
  <si>
    <t>040.500.11.1</t>
  </si>
  <si>
    <t>01.01</t>
  </si>
  <si>
    <t>1) с 08.09.2006 по 01.01.2999; 
2) с 14.06.2016 по 01.01.2999; 
3) с 24.12.1994 по 01.01.2999; 
4) с 19.02.1998 по 01.01.2999; 
5) с 01.01.2009 по 01.01.2999; 
6) с 22.10.2012 по 01.01.3000</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</si>
  <si>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(с изменениями)" от 14.06.2016 №830-па; 
2) Федеральный закон "Об общих принципах организации местного самоуправления в Российской Федерации (с изменениями)" от 06.10.2003 №131-фз; 
3) Федеральный закон "О противодействии экстремистской деятельности" (с изменениями)" от 25.07.2002 №114-фз-фз; 
4) Указ Президента РФ "О Стратегии государственной национальной политики Российской Федерации на период до 2025 года (с изменениями)" от 19.12.2012 №1666; 
5) Постановление Правительства автономного округа "О мерах по реализации государственной программы Ханты-Мансийского автономного округа - Югры "Реализация государственной национальной политики и профилактика экстремизма (с изменениями)" от 27.12.2021 №597-п-п</t>
  </si>
  <si>
    <t>1) прил. 1; 
2) п. 6.1 ч. 1 ст. 15 гл. 3; 
3) абз. 8 ст. 4.5 ; 
4) в целом; 
5) прил. 3</t>
  </si>
  <si>
    <t>040.500.39.0</t>
  </si>
  <si>
    <t>040.500.40.0</t>
  </si>
  <si>
    <t>040.500.42.0</t>
  </si>
  <si>
    <t>Создание условий для развития гражданско-патриотических , военно-паторитических качеств молодежи</t>
  </si>
  <si>
    <t>Организация и осуществление мероприятий межпоселенческого характера по работе с детьми и молодежью</t>
  </si>
  <si>
    <t>1) Федеральный закон "О стратегическом планировании в Российской Федерации ( с изменениями)" от 28.06.2014 №172-ФЗ-фз; 
2) Федеральный закон "Об общих принципах организации местного самоуправления в Российской Федерации (с изменениями)" от 06.10.2003 №131-фз; 
3) Устав муниципального образования "Устав муниципального образования Нефтеюганский район (с изменениями)" от 16.06.2005 №616; 
4) Распоряжение Правительства автономного округа "О стратегии социально-экономического развития Ханты-Маснийского автономного округа - Югры до 2036 года с цеелвыми ориентирами до 2050 года" от 03.11.2022 №679-рп-рп; 
5) Федеральный закон "О молодежной политики в Российской Федерации" от 30.12.2020 №489-ФЗ-фз</t>
  </si>
  <si>
    <t>1) Решение Думы муниципального образования "Об утверждении Порядка предоставления иных межбюджетных трансфертов из бюджета Нефтеюганского района (с изменениями)" от 05.04.2016 №710; 
2) Федеральный закон "Об общих принципах организации местного самоуправления в Российской Федерации (с изменениями)" от 06.10.2003 №131-фз; 
3) Федеральный закон "О воинской обязанности и воинской службе (с изменениями)" от 28.03.1998 №53-ФЗ-фз;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5) Постановление Правительства РФ "О военно-патриотических молодежных и детских объединениях (с изменениями)" от 24.07.2000 №551; 
6) Распоряжение Правительства автономного округа "О стратегии социально-экономического развития Ханты-Маснийского автономного округа - Югры до 2036 года с цеелвыми ориентирами до 2050 года" от 03.11.2022 №679-рп-рп</t>
  </si>
  <si>
    <t>1) Федеральный закон "Об общих принципах организации местного самоуправления в Российской Федерации (с изменениями)" от 06.10.2003 №131-фз; 
2) Федеральный закон "Об основных гарантиях прав ребенка в Российской Федерации(с изменениями)" от 24.07.1998 №124-фз; 
3) Устав муниципального образования "Устав муниципального образования Нефтеюганский район (с изменениями)" от 16.06.2005 №616; 
4) Федеральный закон "О молодежной политики в Российской Федерации" от 30.12.2020 №489-ФЗ-фз; 
5) Постановление Правительства автономного округа "о мерах реализации государственной программы Ханты-мансийского автономного округа-Югры "Развитие гражданского общества" (с изменениями)" от 27.12.2021 №598-п-п</t>
  </si>
  <si>
    <t>1) в целом; 
2) п. 27 ч. 1 ст. 15 гл. 3 ; 
3) подп. 24,26 п. 1,5 ч. 1 ст. 33,38 ; 
4) в целом; 
5) в целом</t>
  </si>
  <si>
    <t xml:space="preserve">1) в целом; 
2) п. 27 ч. 1 ст. 15 гл. 3 ; 
3) в целом; 
4) в целом; 
5) в целом; 
6) разд. 5.2.2.9 </t>
  </si>
  <si>
    <t>1) с 28.06.2014 по 01.01.2999; 
2) с 01.01.2009 по 01.01.2999; 
3) с 01.09.2005 по 01.01.2999; 
4) с 03.11.2022 по 31.12.2050; 
5) с 30.12.2020 по 01.01.2999</t>
  </si>
  <si>
    <t>1) с 07.04.2016 по 01.01.2999; 
2) с 01.01.2009 по 01.01.2999; 
3) с 28.03.1997 по 01.01.2999; 
4) с 31.07.2018 по 01.01.2999; 
5) с 27.07.2000 по 01.01.2999; 
6) с 03.11.2022 по 31.12.2050</t>
  </si>
  <si>
    <t>1) п. 27 ч. 1 ст. 15 гл. 3 ; 
2) ст. 11 гл. 2 ; 
3) подп. 26 п. 5 ч. 1 ст. 38 ; 
4) п. 14 ч. 1 ст. 6 ; 
5) прил. 12</t>
  </si>
  <si>
    <t>1) с 01.01.2009 по 01.01.2999; 
2) с 05.08.1998 по 01.01.2999; 
3) с 01.09.2005 по 01.01.2999; 
4) с 30.12.2020 по 01.01.2999; 
5) с 10.12.2022 по 01.01.2999</t>
  </si>
  <si>
    <t>1) в целом; 
2) ч. 4 ст. 15 гл. 3 ; 
3) подп. 26 ст. 38 гл. 7 ; 
4) в целом; 
5) в целом</t>
  </si>
  <si>
    <t>1) ст. 11 ; 
2) п. 3 ч. 1 ст. 17 гл. 3 ; 
3) абз. 1,2,3 подп. а,б,в п. 11,15,25,26 разд. 9 ; 
4) абз. 2,18 подп. а,б,в п. 1,12 прил. 1; 
5) абз. 2,5 подп. б п. 5,26,28 разд. 8,9 ; 
6) п. 12 ч. 1 ст. 7</t>
  </si>
  <si>
    <t>1) с 02.03.2007 по 01.01.2999; 
2) с 01.01.2009 по 01.01.2999; 
3) с 29.02.2012 по 01.01.2999; 
4) с 27.06.2012 по 01.01.2999; 
5) с 29.09.2012 по 01.01.2999; 
6) с 20.08.2007 по 01.01.3000</t>
  </si>
  <si>
    <t>1) с 23.08.2019 по 01.01.2999; 
2) с 02.03.2007 по 01.01.2999; 
3) с 01.01.2009 по 01.01.2999; 
4) с 20.08.2007 по 01.01.2999; 
5) с 28.12.2007 по 01.01.2999; 
6) с 08.06.2012 по 01.01.2999; 
7) с 01.01.2017 по 01.01.2999; 
8) с 01.01.2023 по 01.01.3000</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</si>
  <si>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(с изменениями)" от 23.08.2019 №278-п-п; 
2) Федеральный закон "Об общих принципах организации местного самоуправления в Российской Федерации (с изменениями)" от 06.10.2003 №131-фз; 
3) Закон автономного округа "Об отдельных вопросах муниципальной службы в Ханты-Мансийском автономном округе - Югре" (С изменениями)" от 20.07.2007 №113-оз-оз; 
4)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ХМАО-Югре (с изменениями)" от 28.12.2007 №201-оз-оз; 
5)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(с изменениями)" от 07.10.2022 №1896-па-нпа; 
6)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(с изменениями)" от 28.09.2022 №802; 
7) Федеральный закон "О муниципальной службе в Российской Федерации (с изменениями)" от 02.03.2007 №25-фз-фз; 
8) Решение Думы муниципального образования "О денежном содержании лиц, замещающих муниципальные должности в Нефтеюганском мкниуипальном районе Ханты-Мансийского автономного округа-Югры" от 28.09.2022 №801</t>
  </si>
  <si>
    <t>1) разд. 2 ; 
2) п. 3 ч. 1 ст. 17 гл. 3 ; 
3) ст. 16 ; 
4) в целом; 
5) в целом; 
6) в целом; 
7) ч. 2 ст. 22 ; 
8) в целом</t>
  </si>
  <si>
    <t>1) с 23.08.2019 по 01.01.2999; 
2) с 01.01.2009 по 01.01.2999; 
3) с 20.08.2007 по 01.01.2999; 
4) с 28.12.2007 по 01.01.2999; 
5) с 01.01.2023 по 01.01.2999; 
6) с 01.01.2023 по 01.01.2999; 
7) с 02.03.2007 по 01.01.2999; 
8) с 28.09.2022 по 01.01.2999</t>
  </si>
  <si>
    <t>Обеспечение деятельности МАУ НР "КМЦ "Перспектива"</t>
  </si>
  <si>
    <t xml:space="preserve">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(с изменениями)" от 16.07.2015 №1385-па-нпа; </t>
  </si>
  <si>
    <t xml:space="preserve">2) Закон автономного округа "О транспортном налоге в Ханты-Мансийском автономном округе - Югре (с изменениями)" от 14.11.2002 №62-оз; </t>
  </si>
  <si>
    <t xml:space="preserve">3) Закон автономного округа "О поддержке семьи, материнства, отцовства и детства в Ханты-Мансийском автономном округе - Югре (с изменениями)" от 07.07.2004 №45-оз; </t>
  </si>
  <si>
    <t xml:space="preserve">4) Федеральный закон "Об общих принципах организации местного самоуправления в Российской Федерации (с изменениями)" от 06.10.2003 №131-фз; </t>
  </si>
  <si>
    <t xml:space="preserve">5) Федеральный закон "Об обязательном социальном страховании на случай временной нетрудоспособности и в связи с материнством" от 29.12.2006 №255-фз; </t>
  </si>
  <si>
    <t xml:space="preserve">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(с изменениями)" от 10.02.2016 №689; </t>
  </si>
  <si>
    <t xml:space="preserve">7) Закон автономного округа "О налоге на имущество организаций (с изменениями)" от 29.11.2010 №190-оз-оз; </t>
  </si>
  <si>
    <t>8) Постановление Администрации муниципального образования "Об оплате труда работников, предоставления социальных гарантий и компенсаций работников муниципального казенного учреждения "Управление по делам администрации Нефтеюганского района" (с изменениями)" от 18.08.2017 №1407-па-нпа</t>
  </si>
  <si>
    <t>1) в целом; 
2) в целом; 
3) в целом; 
4) п. 3 ч. 1 ст. 17 гл. 3 ; 
5) в целом; 
6) разд. 3 ; 
7) в целом; 
8) в целом</t>
  </si>
  <si>
    <t>1) с 16.07.2015 по 01.01.2999; 
2) с 01.01.2003 по 01.01.2999; 
3) с 23.07.2007 по 01.01.2999; 
4) с 01.01.2009 по 01.01.2999; 
5) с 01.01.2007 по 31.12.2999; 
6) с 20.02.2016 по 01.01.2999; 
7) с 01.01.2011 по 01.01.2999; 
8) с 01.01.2019 по 01.01.2999</t>
  </si>
  <si>
    <t>1) ст. 4,5 ; 
2) п. 3 ч. 1 ст. 17 гл. 3 ; 
3) ст. 33,35 разд. 3,7 ; 
4) абз. 2.4 п. 4.4 разд. 3,5</t>
  </si>
  <si>
    <t>1) ст. 4,5 ; 
2) п. 3 ч. 1 ст. 17 гл. 3 ; 
3) ст. 33,35 разд. 3,7 ; 
4) абз. 2.4 п. 4.4 разд. 3,6</t>
  </si>
  <si>
    <t>1) с 24.11.2004 по 01.01.2999; 
2) с 01.01.2009 по 01.01.2999; 
3) с 01.06.1993 по 01.01.2999; 
4) с 20.02.2016 по 01.01.3001</t>
  </si>
  <si>
    <t>30.30.20.0.00</t>
  </si>
  <si>
    <t>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</si>
  <si>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Осуществление полномочий по организации и финансированию временного трудоустройства несовершеннолетних в возрасте от 14 до 18 лет в свободное  
от учебы время</t>
  </si>
  <si>
    <t>30.30.20.0.01</t>
  </si>
  <si>
    <t>Аренда земельных участков</t>
  </si>
  <si>
    <t>1) Федеральный закон "Об общих принципах организации местного самоуправления в Российской Федерации (с изменениями)" от 06.10.2003 №131-фз; 
2) Устав муниципального образования "Устав муниципального образования Нефтеюганский район (с изменениями)" от 16.06.2005 №616; 
3) Постановление Правительства автономного округа "Об арендной плате за земельные участки, за исключением земель населенных пунктов" от 17.02.2003 №29-п-п; 
4) Решение Думы муниципального образования "Обустановлении земельного налога" от 21.10.2011 №90; 
5) Решение Думы муниципального образования "Об арендной плате за земельные участки, находящиеся в собственности муниципального образования Нефтеюганский район, предоставленные в аренду без торгов" от 23.05.2014 №481; 
6) Федеральный закон "О введении в действие Земельного кодекса Российской Федерации ( с изменениями)" от 25.10.2001 №137-ФЗ-фз</t>
  </si>
  <si>
    <t>1) п. 3 ч. 1 ст. 15 гл. 3 ; 
2) подп. 3.1 п. 3 ст. 38 гл. 7; 
3) в целом; 
4) в целом; 
5) в целом; 
6) в целом</t>
  </si>
  <si>
    <t>1) с 01.01.2009 по 01.01.2999; 
2) с 01.09.2005 по 01.01.2999; 
3) с 29.05.2003 по 01.01.2999; 
4) с 21.10.2011 по 01.01.2999; 
5) с 23.05.2014 по 01.01.2999; 
6) с 29.10.2001 по 01.01.2999</t>
  </si>
  <si>
    <t>241.241.19.0</t>
  </si>
  <si>
    <t>Осуществление полномочий по организации и финансированию временного трудоустройства несовершеннолетних в возрасте от 14 до 18 лет в свободное 
от учебы время</t>
  </si>
  <si>
    <t xml:space="preserve">1) Федеральный закон "Об общих принципах организации местного самоуправления в Российской Федерации (с изменениями)" от 06.10.2003 №131-фз; 
2) Федеральный закон "Об основных гарантиях прав ребенка в Российской Федерации(с изменениями)" от 24.07.1998 №124-фз; 
3) Закон Российской Федерации "О занятости населения в Российской Федерации (с изменениями)" от 19.04.1991 №1032-1; </t>
  </si>
  <si>
    <t>1) п. 27 ч. 1 ст. 15 гл. 3 ; 
2) ст. 11 гл. 2 ; 
3) абз. 8 подп. 8 п. 1 ст. 7.1.1. гл. 1 ; 
4) подп. 26 п. 5 ч. 1 ст. 38 ; 
5) прил. 12</t>
  </si>
  <si>
    <t>1) с 01.01.2009 по 01.01.2999; 
2) с 05.08.1998 по 01.01.2999; 
3) с 02.05.1991 по 01.01.2999; 
4) с 01.09.2005 по 01.01.2999; 
5) с 10.12.2022 по 01.01.2999</t>
  </si>
  <si>
    <t>241.081.13.3</t>
  </si>
  <si>
    <t>241.241.14.6</t>
  </si>
  <si>
    <t>1) Закон автономного округа "О культуре и искусстве в Ханты-Мансийском автономном округе - Югре (с изменениями)" от 15.11.2005 №109-оз; 
2) Федеральный закон "Об общих принципах организации местного самоуправления в Российской Федерации (с изменениями)" от 06.10.2003 №131-фз; 
3) Федеральный закон "Об образовании в Российской Федерации (с изменениями)" от 29.12.2012 №273-фз; 
4) Указ Президента РФ "О национальных целях и стратегических задачах развития Российской Федерации на период до 2024 года" от 07.05.2018 №204; 
5) Постановление Администрации муниципального образования «Об установлении системы оплаты труда работников бюджетных образовательных организаций Нефтеюганского района, подведомственных департаменту культуры и спорта Нефтеюганского района" от 26.05.2020 №690-па-нпа; 
6) Постановление Правительства автономного округа "О государственной программе Ханты-Мансийского автономного округа – Югры «Культурное пространство» от 31.10.2021 №470-п-п; 
7) Постановление Администрации муниципального образования "О муниципальной программе Нефтеюганского района "Культурное пространство" от 30.10.2022 №2093-па-нпа</t>
  </si>
  <si>
    <t>1) п. 3 ст. 3 ; 
2) п. 11 ч. 1 ст. 15 гл. 3 ; 
3) ст. 75 гл. 10 ; 
4) п. 12 ; 
5) в целом; 
6) в целом; 
7) в целом</t>
  </si>
  <si>
    <t>1) с 19.12.2005 по 01.01.2999; 
2) с 01.01.2009 по 01.01.2999; 
3) с 01.09.2013 по 01.01.2999; 
4) с 07.05.2018 по 31.12.2024; 
5) с 01.01.2020 по 01.01.2999; 
6) с 01.01.2022 по 31.12.2030; 
7) с 30.10.2022 по 01.01.2999</t>
  </si>
  <si>
    <t>1) Закон автономного округа "О культуре и искусстве в Ханты-Мансийском автономном округе - Югре (с изменениями)" от 15.11.2005 №109-оз; 
2) Федеральный закон "Об общих принципах организации местного самоуправления в Российской Федерации (с изменениями)" от 06.10.2003 №131-фз; 
3) Федеральный закон "Об образовании в Российской Федерации (с изменениями)" от 29.12.2012 №273-фз; 
4) Указ Президента РФ "О национальных целях и стратегических задачах развития Российской Федерации на период до 2024 года" от 07.05.2018 №204; 
5) Постановление Правительства автономного округа "О государственной программе Ханты-Мансийского автономного округа – Югры «Культурное пространство» от 31.10.2021 №470-п-п; 
6) Постановление Администрации муниципального образования "О муниципальной программе Нефтеюганского района "Культурное пространство" от 30.10.2022 №2093-па-нпа</t>
  </si>
  <si>
    <t>1) в целом; 
2) п. 11 ч. 1 ст. 15 гл. 3 ; 
3) ст. 75 гл. 10 ; 
4) п. 12 ; 
5) в целом; 
6) в целом</t>
  </si>
  <si>
    <t>1) с 19.12.2005 по 01.01.2999; 
2) с 01.01.2009 по 01.01.2999; 
3) с 01.09.2013 по 01.01.2999; 
4) с 07.05.2018 по 31.12.2024; 
5) с 01.01.2022 по 31.12.2030; 
6) с 30.10.2022 по 01.01.2999</t>
  </si>
  <si>
    <t>1) с 31.10.2016 по 01.01.2999; 
2) с 01.01.2009 по 01.01.2999; 
3) с 04.12.2007 по 01.01.2999; 
4) с 01.09.2013 по 01.01.2999; 
5) с 01.01.2019 по 31.12.2030; 
6) с 01.01.2020 по 01.01.3000</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</si>
  <si>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Закон автономного округа "О культуре и искусстве в Ханты-Мансийском автономном округе - Югре (с изменениями)" от 15.11.2005 №109-оз; 
3) Федеральный закон "Об общих принципах организации местного самоуправления в Российской Федерации (с изменениями)" от 06.10.2003 №131-фз; 
4) Указ Президента РФ "О мероприятиях по реализации государственной социальной политики" от 07.05.2012 №597; 
5) Закон Российской Федерации "Основы законодательства Российской Федерации о культуре" от 09.10.1992 №3612-1;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7) Постановление Правительства автономного округа "О государственной программе Ханты-Мансийского автономного округа – Югры «Культурное пространство» от 31.10.2021 №470-п-п; 
8) Постановление Администрации муниципального образования "О муниципальной программе Нефтеюганского района "Культурное пространство" от 30.10.2022 №2093-па-нпа</t>
  </si>
  <si>
    <t>1) прил. 5; 
2) в целом; 
3) ч. 4 ст. 15 гл. 3 ; 
4) подп. а п. 1 ; 
5) в целом; 
6) в целом; 
7) в целом; 
8) в целом</t>
  </si>
  <si>
    <t>1) с 01.10.2014 по 01.01.2999; 
2) с 19.12.2005 по 01.01.2999; 
3) с 01.01.2009 по 01.01.2999; 
4) с 07.05.2012 по 31.12.2020; 
5) с 17.11.1992 по 01.01.2999; 
6) с 26.04.2018 по 01.01.2999; 
7) с 01.01.2022 по 31.12.2030; 
8) с 30.10.2022 по 01.01.2999</t>
  </si>
  <si>
    <t>1) в целом; 
2) в целом; 
3) п. 3 ч. 1 ст. 17 гл. 3 ; 
4) ст. 21,22 ; 
5) п. 11,16</t>
  </si>
  <si>
    <t>1) с 24.05.2015 по 01.01.2999; 
2) с 18.02.2016 по 01.01.2999; 
3) с 01.01.2009 по 01.01.2999; 
4) с 20.08.2007 по 01.01.2999; 
5) с 29.02.2012 по 01.01.3000</t>
  </si>
  <si>
    <t>241.241.19.1</t>
  </si>
  <si>
    <t>30.30.10.0.01</t>
  </si>
  <si>
    <t>создание музеев муниципального района</t>
  </si>
  <si>
    <t>241.241.16.0</t>
  </si>
  <si>
    <t>Развитие музейного дела</t>
  </si>
  <si>
    <t>1) Закон автономного округа "О культуре и искусстве в Ханты-Мансийском автономном округе - Югре (с изменениями)" от 15.11.2005 №109-оз; 
2) Федеральный закон "О музейном фонде РФ и музеях в РФ (ред. от 23.02.2011, с изм. от 01.12.2014 г.)" от 26.05.1996 №54-фз; 
3) Федеральный закон "Об общих принципах организации местного самоуправления в Российской Федерации (с изменениями)" от 06.10.2003 №131-фз; 
4) Закон Российской Федерации "Основы законодательства Российской Федерации о культуре" от 09.10.1992 №3612-1; 
5)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6) Постановление Правительства автономного округа "О государственной программе Ханты-Мансийского автономного округа – Югры «Культурное пространство» от 31.10.2021 №470-п-п; 
7) Постановление Администрации муниципального образования "О муниципальной программе Нефтеюганского района "Культурное пространство" от 30.10.2022 №2093-па-нпа</t>
  </si>
  <si>
    <t>1) в целом; 
2) в целом; 
3) подп. 1 п. 1 ст. 15.1 гл. 3 ; 
4) в целом; 
5) в целом; 
6) в целом; 
7) в целом</t>
  </si>
  <si>
    <t>1) с 19.12.2005 по 01.01.2999; 
2) с 04.06.1996 по 01.01.2999; 
3) с 01.01.2009 по 01.01.2999; 
4) с 17.11.1992 по 01.01.2999; 
5) с 26.04.2018 по 01.01.2999; 
6) с 01.01.2022 по 31.12.2030; 
7) с 30.10.2022 по 01.01.2999</t>
  </si>
  <si>
    <t>241.022.00.0</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</si>
  <si>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от 06.10.2003 №131-фз; 
4) Указ Президента РФ "О мероприятиях по реализации государственной социальной политики" от 07.05.2012 №597; 
5) Закон автономного округа "О регулировании отдельных вопросов библиотечного дела и обязательного экземпляра документов Ханты-Мансийского автономного округа - Югры" от 28.10.2011 №105-оз;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7) Постановление Правительства автономного округа "О гос. программе ХМАО-Югры "Культурное пространство"." от 05.10.2018 №341-п-п; 
8) Постановление Правительства автономного округа "О государственной программе Ханты-Мансийского автономного округа – Югры «Культурное пространство» от 31.10.2021 №470-п-п; 
9) Постановление Администрации муниципального образования "О муниципальной программе Нефтеюганского района "Культурное пространство" от 30.10.2022 №2093-па-нпа</t>
  </si>
  <si>
    <t>1) п. 2.4 разд. 3 прил. 1; 
2) подп. 1,2,3 п. 2 ст. 15 гл. 4 ; 
3) п. 19 ч. 1 ст. 15 гл. 3 ; 
4) подп. а п. 1 ; 
5) ст. 2 ; 
6) в целом; 
7) разд. 2 ; 
8) в целом; 
9) в целом</t>
  </si>
  <si>
    <t>1) с 01.01.2017 по 31.12.2999; 
2) с 02.01.1995 по 01.01.2999; 
3) с 01.01.2009 по 01.01.2999; 
4) с 07.05.2012 по 31.12.2020; 
5) с 10.11.2011 по 01.01.2999; 
6) с 26.04.2018 по 01.01.2999; 
7) с 01.01.2019 по 13.12.2030; 
8) с 01.01.2022 по 31.12.2030; 
9) с 30.10.2022 по 01.01.2999</t>
  </si>
  <si>
    <t>1)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2) Федеральный закон "Об общих принципах организации местного самоуправления в Российской Федерации (с изменениями)" от 06.10.2003 №131-фз; 
3) Федеральный закон "О физической культуре и спорте в Российской Федерации" от 04.12.2007 №329-фз-фз; 
4) Указ Президента РФ "О совершенствовании государственной политики в сфере здравоохранения" от 07.05.2012 №598; 
5)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от 31.10.2021 №471-п-п; 
9) Постановление Администрации муниципального образования "О муниципальной программе Нефтеюганского района «Развитие физической культуры и спорта» от 30.10.2022 №2094-па-нпа</t>
  </si>
  <si>
    <t>1) гл. 1-7 ; 
2) п. 26 ч. 1 ст. 15 гл. 3 ; 
3) ст. 20 гл. 2 ; 
4) подп. а п. 2 ; 
5) прил. 4.5.6.7; 
6) гл. 1,2,7 ; 
7) п. 2,3 ; 
8) в целом; 
9) в целом</t>
  </si>
  <si>
    <t>1) с 27.05.2015 по 31.12.2030; 
2) с 01.01.2009 по 01.01.2999; 
3) с 04.12.2007 по 01.01.2999; 
4) с 07.05.2012 по 31.12.2025; 
5) с 09.02.2012 по 01.01.2999; 
6) с 17.11.2008 по 01.01.2999; 
7) с 22.03.2013 по 01.01.2999; 
8) с 01.01.2022 по 31.12.2030; 
9) с 30.10.2022 по 01.01.2999</t>
  </si>
  <si>
    <t>241.017.00.0</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</si>
  <si>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от 06.10.2003 №131-фз; 
4) Указ Президента РФ "О мероприятиях по реализации государственной социальной политики" от 07.05.2012 №597; 
5) Закон Российской Федерации "Основы законодательства Российской Федерации о культуре" от 09.10.1992 №3612-1;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7) Постановление Правительства автономного округа "О государственной программе Ханты-Мансийского автономного округа – Югры «Культурное пространство» от 31.10.2021 №470-п-п; 
8) Постановление Администрации муниципального образования "О муниципальной программе Нефтеюганского района "Культурное пространство" от 30.10.2022 №2093-па-нпа</t>
  </si>
  <si>
    <t>1) с 02.09.2016 по 31.12.2030; 
2) с 02.09.2016 по 01.01.2999; 
3) с 01.01.2009 по 01.01.2999; 
4) с 01.01.2019 по 31.12.2030; 
5) с 24.02.2021 по 01.01.3000</t>
  </si>
  <si>
    <t>Об общих принципах организации местного самоуправления в Российской Федерации (с изменениями)</t>
  </si>
  <si>
    <t>1) Федеральный закон "Об общих принципах организации местного самоуправления в Российской Федерации (с изменениями)" от 06.10.2003 №131-фз; 
2) Федеральный закон "О физической культуре и спорте в Российской Федерации" от 04.12.2007 №329-фз-фз; 
3) Федеральный закон "Об образовании в Российской Федерации (с изменениями)" от 29.12.2012 №273-фз; 
4)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от 31.10.2021 №471-п-п; 
5) Постановление Администрации муниципального образования "О муниципальной программе Нефтеюганского района «Развитие физической культуры и спорта» от 30.10.2022 №2094-па-нпа</t>
  </si>
  <si>
    <t>1) п. 26 ч. 1 ст. 15 гл. 3 ; 
2) ст. 34.1 гл. 4 ; 
3) ст. 75 гл. 10 ; 
4) в целом; 
5) в целом</t>
  </si>
  <si>
    <t>1) с 01.01.2009 по 01.01.2999; 
2) с 04.12.2007 по 01.01.2999; 
3) с 01.09.2013 по 01.01.2999; 
4) с 01.01.2022 по 31.12.2030; 
5) с 30.10.2022 по 01.01.2999</t>
  </si>
  <si>
    <t>241.241.17.0</t>
  </si>
  <si>
    <t>1) в целом; 
2) ч. 4 ст. 15 гл. 3 ; 
3) подп. 24,26 п. 1,5 ч. 1 ст. 33,38 ; 
4) в целом; 
5) в целом</t>
  </si>
  <si>
    <t>1) Федеральный закон "О стратегическом планировании в Российской Федерации ( с изменениями)" от 28.06.2014 №172-ФЗ-фз; 
2) Федеральный закон "Об общих принципах организации местного самоуправления в Российской Федерации (с изменениями)" от 06.10.2003 №131-фз; 
3) Устав муниципального образования "Устав муниципального образования Нефтеюганский район (с изменениями)" от 16.06.2005 №616; 
4) в целом; 
5) в целом</t>
  </si>
  <si>
    <t>30.10.20.0.48</t>
  </si>
  <si>
    <t>070.020.00.2</t>
  </si>
  <si>
    <t xml:space="preserve">Материально техническое обеспечение деятельности органов местного самоуправления без оплаты труда </t>
  </si>
  <si>
    <t>1) Федеральный закон "Об общих принципах организации местного самоуправления в Российской Федерации (с изменениями)" от 06.10.2003 №131-фз; 
2) Федеральный закон "Об обязательном социальном страховании на случай временной нетрудоспособности и в связи с материнством (с изменениями)" от 29.12.2006 №255-фз-фз; 
3) Постановление Администрации муниципального образования "О муниципальной программе Нефтеюганского района «Управление муниципальным имуществом» с изменениями" от 31.10.2022 №2065-па-нпа; 
4) Решение Думы муниципального образования "Об утверждении положения о размере, порядке и условиях предоставления гарантий лицам, не отнесенных к должностям муниципальной службы и осуществляющих техническое обеспечение деятельности органов местного самоуправления Нефтеюганского района" (с изменениями)" от 28.12.2022 №843;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(с изменениями)" от 28.12.2022 №842; 
6)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29.06.2021 №1069-па</t>
  </si>
  <si>
    <t>1) в целом; 
2) в целом; 
3) в целом; 
4) в целом; 
5) в целом; 
6) в целом</t>
  </si>
  <si>
    <t xml:space="preserve">1) с 01.01.2009 по 01.01.2999; 
2) с 29.12.2006 по 01.01.2999; 
3) с 31.10.2022 по 01.01.2999;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</si>
  <si>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(с изменениями)"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(с изменениями)" от 06.10.2003 №131-фз; 
4) Федеральный закон "Об обязательном социальном страховании на случай временной нетрудоспособности и в связи с материнством (с изменениями)" от 29.12.2006 №255-фз-фз; 
5) Закон автономного округа "Об отдельных вопросах муниципальной службы в Ханты-Мансийском автономном округе - Югре (с изменениями )" от 20.07.2007 №113-оз; 
6)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(дейст.редакция)" от 21.12.2018 №475-п-п; 
7)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(с изменениями)" от 07.10.2022 №1896-па-нпа; 
8)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(с изменениями)" от 28.09.2022 №802</t>
  </si>
  <si>
    <t>1) разд. 2 ; 
2) п. 1 ; 
3) подп. 3 п. 1 ст. 17 гл. 3 ; 
4) в целом; 
5) ст. 21,22 ; 
6) п. 3 ; 
7) в целом; 
8) прил. 1</t>
  </si>
  <si>
    <t>1) с 23.08.2019 по 01.01.2999; 
2) с 24.01.2019 по 01.01.2999; 
3) с 01.01.2009 по 01.01.2999; 
4) с 29.12.2006 по 01.01.2999; 
5) с 20.08.2007 по 01.01.2999; 
6) с 26.12.2019 по 31.12.2019; 
7) с 01.01.2023 по 01.01.2999; 
8) с 01.01.2023 по 01.01.2999</t>
  </si>
  <si>
    <t>1) подп. 3 п. 1 ст. 17 гл. 3 ; 
2) в целом; 
3) в целом; 
4) в целом; 
5) в целом; 
6) в целом</t>
  </si>
  <si>
    <t>1) с 01.01.2009 по 01.01.2999; 
2) с 29.12.2006 по 01.01.2999; 
3) с 31.10.2022 по 01.01.2999; 
4) с 28.12.2022 по 01.01.2999; 
5) с 01.01.2023 по 01.01.2999; 
6) с 29.06.2021 по 01.01.2999</t>
  </si>
  <si>
    <t>1) Решение Думы муниципального образования "Об утверждении Положения о Департаменте имущественных отношений Нефтеюганского района (с изменениями)" от 24.07.2013 №384; 
2) Федеральный закон "Об общих принципах организации местного самоуправления в Российской Федерации (с изменениями)" от 06.10.2003 №131-фз; 
3) Постановление Правительства автономного округа "О государственной программе Ханты-Мансийского автономного округа – Югры «Развитие жилищной сферы» (с изменениями)" от 31.10.2021 №476-п-п; 
4)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РФ"(с изменениями)" от 30.12.2017 №1710; 
5)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(с изменениями)" от 31.10.2022 №2058-па-нпа</t>
  </si>
  <si>
    <t>1) в целом; 
2) абз. 2 п. 5 ст. 20 гл. 4 ; 
3) в целом; 
4) в целом; 
5) в целом</t>
  </si>
  <si>
    <t>1) с 24.07.2013 по 01.01.2999; 
2) с 01.01.2009 по 01.01.2999; 
3) с 01.01.2022 по 31.12.2030; 
4) с 01.01.2018 по 01.01.2999; 
5) с 31.10.2022 по 01.01.2999</t>
  </si>
  <si>
    <t>050.203.00.0</t>
  </si>
  <si>
    <t>05.00</t>
  </si>
  <si>
    <t>Строительство, реконструкция, капитальный ремонт, ремонт и содержание автомобильных дорог общего пользования местного значения поселений</t>
  </si>
  <si>
    <t xml:space="preserve">п. 3 ст. 65 гл. 8 </t>
  </si>
  <si>
    <t>с 01.01.2009 по настоящее время</t>
  </si>
  <si>
    <t>050.204.00.0</t>
  </si>
  <si>
    <t>Приобретение жилых помещений путем заключения муниципальных контрактов в строящихся многоквартирных домах или в многоквартирных домах, в которых жилые помещения будут созданы в будущем, купли-продажи на территории городского и сельских поселений Нефтеюганского района и предоставление возмещения за изымаемое жилое помещение</t>
  </si>
  <si>
    <t>30.60.42.0.04</t>
  </si>
  <si>
    <t>иные межбюджетные трансферты, предоставляемые из бюджета муниципального района, не связанные с заключением соглашений</t>
  </si>
  <si>
    <t>05.01</t>
  </si>
  <si>
    <t>п. 3 ст. 65 гл. 9</t>
  </si>
  <si>
    <t>п. 3 ст. 65 гл. 10</t>
  </si>
  <si>
    <t xml:space="preserve">Реализация инициативных проектов </t>
  </si>
  <si>
    <t>п. 5 ст. 65 гл. 9</t>
  </si>
  <si>
    <t>с 01.01.2009 по 01.01.3000</t>
  </si>
  <si>
    <t>Выравнивание бюджетной обеспеченности, обеспечение сбалансированности, направление финансовых средств, выделенных из других уровней бюджетов поселениям, входящим в состав Нефтеюганского района</t>
  </si>
  <si>
    <t>Организация и развитие системы экологического образования, просвещения и формирования экологической культуры, в том числе участие в международной экологической акции "Спасти и сохранить"</t>
  </si>
  <si>
    <t>Финансовое обеспечение расходных обязательств муниципальных образований городского и сельских поселений по решению вопросов местного значения</t>
  </si>
  <si>
    <t>050.206.00.0</t>
  </si>
  <si>
    <t>Обеспечение деятельности муниципального казенного учреждения  "Центр бухгалтерского обслуживания"</t>
  </si>
  <si>
    <t xml:space="preserve">п. 3 ч. 1 ст. 17 гл. 3 </t>
  </si>
  <si>
    <t>050.207.00.0</t>
  </si>
  <si>
    <t>1) ст. 34,35 гл. 9 ; 
2) абз. 3 п. 1 ст. 17 гл. 3 ; 
3) ст. 33,35 разд. 3,7 ; 
4) ст. 4,5 ; 
5) разд. 3 ; 
6) ст. 21,23</t>
  </si>
  <si>
    <t>1) с 02.03.2007 по 01.01.2999; 
2) с 01.01.2009 по 01.01.2999; 
3) с 01.06.1993 по 01.01.2999; 
4) с 24.11.2004 по 01.01.2999; 
5) с 20.02.2016 по 01.01.2999; 
6) с 20.08.2007 по 01.01.3000</t>
  </si>
  <si>
    <t xml:space="preserve"> Реестр расходных обязательств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</si>
</sst>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00"/>
    <numFmt numFmtId="165" formatCode="000"/>
    <numFmt numFmtId="166" formatCode="00\.00"/>
    <numFmt numFmtId="167" formatCode="0\.00\.00\.0\.00"/>
    <numFmt numFmtId="168" formatCode="#,##0.0"/>
    <numFmt numFmtId="169" formatCode="000\.000\.00\.0"/>
  </numFmts>
  <fonts count="11" x14ac:knownFonts="1">
    <font>
      <sz val="10"/>
      <name val="Arial"/>
      <charset val="204"/>
    </font>
    <font>
      <b/>
      <sz val="10"/>
      <name val="Times New Roman"/>
      <family val="1"/>
      <charset val="204"/>
    </font>
    <font>
      <sz val="10"/>
      <name val="Times New Roman"/>
      <family val="1"/>
      <charset val="204"/>
    </font>
    <font>
      <b/>
      <sz val="13"/>
      <name val="Times New Roman"/>
      <family val="1"/>
      <charset val="204"/>
    </font>
    <font>
      <sz val="10"/>
      <name val="Times New Roman"/>
      <family val="1"/>
      <charset val="204"/>
    </font>
    <font>
      <sz val="8"/>
      <name val="Arial"/>
      <family val="2"/>
      <charset val="204"/>
    </font>
    <font>
      <sz val="14"/>
      <name val="Arial"/>
      <family val="2"/>
      <charset val="204"/>
    </font>
    <font>
      <sz val="10"/>
      <name val="Arial"/>
      <family val="2"/>
      <charset val="204"/>
    </font>
    <font>
      <b/>
      <sz val="12"/>
      <name val="Times New Roman"/>
      <family val="1"/>
      <charset val="204"/>
    </font>
    <font>
      <sz val="10"/>
      <name val="Arial"/>
      <family val="2"/>
      <charset val="204"/>
    </font>
    <font>
      <sz val="9"/>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xf numFmtId="43" fontId="9" fillId="0" borderId="0" applyFont="0" applyFill="0" applyBorder="0" applyAlignment="0" applyProtection="0"/>
  </cellStyleXfs>
  <cellXfs count="167">
    <xf numFmtId="0" fontId="0" fillId="0" borderId="0" xfId="0"/>
    <xf numFmtId="0" fontId="2" fillId="2" borderId="12" xfId="0" applyFont="1" applyFill="1" applyBorder="1" applyProtection="1">
      <protection hidden="1"/>
    </xf>
    <xf numFmtId="0" fontId="2" fillId="2" borderId="5"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left" vertical="center" wrapText="1"/>
      <protection hidden="1"/>
    </xf>
    <xf numFmtId="0" fontId="2" fillId="2" borderId="6" xfId="0" applyFont="1" applyFill="1" applyBorder="1" applyAlignment="1" applyProtection="1">
      <alignment horizontal="left" vertical="center" wrapText="1"/>
      <protection hidden="1"/>
    </xf>
    <xf numFmtId="0" fontId="0" fillId="2" borderId="7" xfId="0" applyFill="1" applyBorder="1" applyProtection="1">
      <protection hidden="1"/>
    </xf>
    <xf numFmtId="0" fontId="0" fillId="2" borderId="0" xfId="0" applyFill="1"/>
    <xf numFmtId="164" fontId="2" fillId="2" borderId="2" xfId="0" applyNumberFormat="1"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6" fillId="2" borderId="0" xfId="0" applyFont="1" applyFill="1"/>
    <xf numFmtId="166" fontId="2" fillId="2" borderId="1" xfId="0" applyNumberFormat="1" applyFont="1" applyFill="1" applyBorder="1" applyAlignment="1" applyProtection="1">
      <alignment horizontal="center" vertical="center" wrapText="1"/>
      <protection hidden="1"/>
    </xf>
    <xf numFmtId="168" fontId="2" fillId="2" borderId="8" xfId="0" applyNumberFormat="1" applyFont="1" applyFill="1" applyBorder="1" applyAlignment="1" applyProtection="1">
      <alignment horizontal="center" vertical="center" wrapText="1"/>
      <protection hidden="1"/>
    </xf>
    <xf numFmtId="168" fontId="2" fillId="2" borderId="7" xfId="0" applyNumberFormat="1" applyFont="1" applyFill="1" applyBorder="1" applyAlignment="1" applyProtection="1">
      <alignment horizontal="center" vertical="center" wrapText="1"/>
      <protection hidden="1"/>
    </xf>
    <xf numFmtId="168" fontId="2" fillId="2" borderId="1" xfId="0" applyNumberFormat="1" applyFont="1" applyFill="1" applyBorder="1" applyAlignment="1" applyProtection="1">
      <alignment horizontal="center" vertical="center" wrapText="1"/>
      <protection hidden="1"/>
    </xf>
    <xf numFmtId="168" fontId="2" fillId="2" borderId="14" xfId="0" applyNumberFormat="1" applyFont="1" applyFill="1" applyBorder="1" applyAlignment="1" applyProtection="1">
      <alignment horizontal="center" vertical="center" wrapText="1"/>
      <protection hidden="1"/>
    </xf>
    <xf numFmtId="168" fontId="2" fillId="2" borderId="13" xfId="0" applyNumberFormat="1" applyFont="1" applyFill="1" applyBorder="1" applyAlignment="1" applyProtection="1">
      <alignment horizontal="center" vertical="center" wrapText="1"/>
      <protection hidden="1"/>
    </xf>
    <xf numFmtId="168" fontId="4" fillId="2" borderId="13" xfId="0" applyNumberFormat="1" applyFont="1" applyFill="1" applyBorder="1" applyAlignment="1" applyProtection="1">
      <alignment horizontal="center" vertical="center" wrapText="1"/>
      <protection hidden="1"/>
    </xf>
    <xf numFmtId="168" fontId="4" fillId="2" borderId="14" xfId="0" applyNumberFormat="1" applyFont="1" applyFill="1" applyBorder="1" applyAlignment="1" applyProtection="1">
      <alignment horizontal="center" vertical="center" wrapText="1"/>
      <protection hidden="1"/>
    </xf>
    <xf numFmtId="0" fontId="2" fillId="2" borderId="1" xfId="0" applyNumberFormat="1" applyFont="1" applyFill="1" applyBorder="1" applyAlignment="1" applyProtection="1">
      <alignment horizontal="left" vertical="center" wrapText="1"/>
      <protection hidden="1"/>
    </xf>
    <xf numFmtId="169"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169" fontId="2" fillId="2" borderId="8" xfId="0" applyNumberFormat="1" applyFont="1" applyFill="1" applyBorder="1" applyAlignment="1" applyProtection="1">
      <alignment horizontal="center" vertical="center" wrapText="1"/>
      <protection hidden="1"/>
    </xf>
    <xf numFmtId="166" fontId="2" fillId="2" borderId="15" xfId="0" applyNumberFormat="1" applyFont="1" applyFill="1" applyBorder="1" applyAlignment="1" applyProtection="1">
      <alignment horizontal="center" vertical="center" wrapText="1"/>
      <protection hidden="1"/>
    </xf>
    <xf numFmtId="0" fontId="2" fillId="2" borderId="12" xfId="0" applyNumberFormat="1" applyFont="1" applyFill="1" applyBorder="1" applyAlignment="1" applyProtection="1">
      <alignment horizontal="left" vertical="center" wrapText="1"/>
      <protection hidden="1"/>
    </xf>
    <xf numFmtId="0" fontId="2" fillId="2" borderId="13"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167" fontId="2" fillId="2" borderId="14" xfId="0" applyNumberFormat="1" applyFont="1" applyFill="1" applyBorder="1" applyAlignment="1" applyProtection="1">
      <alignment horizontal="center" vertical="center" wrapText="1"/>
      <protection hidden="1"/>
    </xf>
    <xf numFmtId="0" fontId="2" fillId="2" borderId="14" xfId="0" applyFont="1" applyFill="1" applyBorder="1" applyAlignment="1" applyProtection="1">
      <alignment horizontal="left" vertical="center" wrapText="1"/>
      <protection hidden="1"/>
    </xf>
    <xf numFmtId="166" fontId="2" fillId="2" borderId="3" xfId="0" applyNumberFormat="1" applyFont="1" applyFill="1" applyBorder="1" applyAlignment="1" applyProtection="1">
      <alignment horizontal="center" vertical="center" wrapText="1"/>
      <protection hidden="1"/>
    </xf>
    <xf numFmtId="0" fontId="2" fillId="2" borderId="13" xfId="0" applyFont="1" applyFill="1" applyBorder="1" applyAlignment="1" applyProtection="1">
      <alignment horizontal="left" vertical="center" wrapText="1"/>
      <protection hidden="1"/>
    </xf>
    <xf numFmtId="164" fontId="2" fillId="2" borderId="14" xfId="0" applyNumberFormat="1" applyFont="1" applyFill="1" applyBorder="1" applyAlignment="1" applyProtection="1">
      <alignment horizontal="center" vertical="center" wrapText="1"/>
      <protection hidden="1"/>
    </xf>
    <xf numFmtId="164" fontId="2" fillId="2" borderId="13" xfId="0" applyNumberFormat="1" applyFont="1" applyFill="1" applyBorder="1" applyAlignment="1" applyProtection="1">
      <alignment horizontal="center" vertical="center" wrapText="1"/>
      <protection hidden="1"/>
    </xf>
    <xf numFmtId="49" fontId="4" fillId="2" borderId="9" xfId="0" applyNumberFormat="1" applyFont="1" applyFill="1" applyBorder="1" applyAlignment="1" applyProtection="1">
      <alignment horizontal="center" vertical="center" wrapText="1"/>
      <protection hidden="1"/>
    </xf>
    <xf numFmtId="0" fontId="4" fillId="2" borderId="1" xfId="0" applyNumberFormat="1" applyFont="1" applyFill="1" applyBorder="1" applyAlignment="1" applyProtection="1">
      <alignment horizontal="left" vertical="center" wrapText="1"/>
      <protection hidden="1"/>
    </xf>
    <xf numFmtId="167" fontId="2" fillId="2" borderId="1" xfId="0" applyNumberFormat="1" applyFont="1" applyFill="1" applyBorder="1" applyAlignment="1" applyProtection="1">
      <alignment horizontal="center" vertical="center" wrapText="1"/>
      <protection hidden="1"/>
    </xf>
    <xf numFmtId="0" fontId="2" fillId="2" borderId="0" xfId="0" applyFont="1" applyFill="1" applyProtection="1">
      <protection hidden="1"/>
    </xf>
    <xf numFmtId="0" fontId="0" fillId="2" borderId="0" xfId="0" applyFill="1" applyProtection="1">
      <protection hidden="1"/>
    </xf>
    <xf numFmtId="0" fontId="3" fillId="2" borderId="0" xfId="0" applyFont="1" applyFill="1" applyAlignment="1" applyProtection="1">
      <alignment horizontal="center" vertical="center" wrapText="1"/>
      <protection hidden="1"/>
    </xf>
    <xf numFmtId="0" fontId="8" fillId="2" borderId="0" xfId="0" applyFont="1" applyFill="1" applyProtection="1">
      <protection hidden="1"/>
    </xf>
    <xf numFmtId="0" fontId="2" fillId="2" borderId="1"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167" fontId="2" fillId="2"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left" vertical="center" wrapText="1"/>
      <protection hidden="1"/>
    </xf>
    <xf numFmtId="168" fontId="2" fillId="2" borderId="2" xfId="0" applyNumberFormat="1"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167" fontId="2" fillId="2" borderId="12" xfId="0" applyNumberFormat="1"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165" fontId="2" fillId="2" borderId="8" xfId="0" applyNumberFormat="1" applyFont="1" applyFill="1" applyBorder="1" applyAlignment="1" applyProtection="1">
      <alignment horizontal="center" vertical="center" wrapText="1"/>
      <protection hidden="1"/>
    </xf>
    <xf numFmtId="0" fontId="2" fillId="2" borderId="12" xfId="0" applyFont="1" applyFill="1" applyBorder="1" applyAlignment="1" applyProtection="1">
      <alignment horizontal="left" vertical="center" wrapText="1"/>
      <protection hidden="1"/>
    </xf>
    <xf numFmtId="0" fontId="2" fillId="2" borderId="8" xfId="0" applyFont="1" applyFill="1" applyBorder="1" applyAlignment="1" applyProtection="1">
      <alignment horizontal="left" vertical="center" wrapText="1"/>
      <protection hidden="1"/>
    </xf>
    <xf numFmtId="164" fontId="2" fillId="2" borderId="7" xfId="0" applyNumberFormat="1" applyFont="1" applyFill="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167" fontId="2" fillId="2" borderId="11" xfId="0" applyNumberFormat="1" applyFont="1" applyFill="1" applyBorder="1" applyAlignment="1" applyProtection="1">
      <alignment horizontal="center" vertical="center" wrapText="1"/>
      <protection hidden="1"/>
    </xf>
    <xf numFmtId="0" fontId="2" fillId="2" borderId="4"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wrapText="1"/>
      <protection hidden="1"/>
    </xf>
    <xf numFmtId="168" fontId="4" fillId="2" borderId="1" xfId="0" applyNumberFormat="1" applyFont="1" applyFill="1" applyBorder="1" applyAlignment="1" applyProtection="1">
      <alignment horizontal="center" vertical="center" wrapText="1"/>
      <protection hidden="1"/>
    </xf>
    <xf numFmtId="168" fontId="4" fillId="2" borderId="2" xfId="0" applyNumberFormat="1" applyFont="1" applyFill="1" applyBorder="1" applyAlignment="1" applyProtection="1">
      <alignment horizontal="center" vertical="center" wrapText="1"/>
      <protection hidden="1"/>
    </xf>
    <xf numFmtId="0" fontId="4" fillId="2" borderId="2" xfId="0" applyFont="1" applyFill="1" applyBorder="1" applyAlignment="1" applyProtection="1">
      <alignment horizontal="left" vertical="center" wrapText="1"/>
      <protection hidden="1"/>
    </xf>
    <xf numFmtId="165" fontId="4" fillId="2" borderId="10" xfId="0" applyNumberFormat="1" applyFont="1" applyFill="1" applyBorder="1" applyAlignment="1" applyProtection="1">
      <alignment horizontal="center" vertical="center" wrapText="1"/>
      <protection hidden="1"/>
    </xf>
    <xf numFmtId="0" fontId="4" fillId="2" borderId="10" xfId="0" applyFont="1" applyFill="1" applyBorder="1" applyAlignment="1" applyProtection="1">
      <alignment horizontal="left" vertical="center" wrapText="1"/>
      <protection hidden="1"/>
    </xf>
    <xf numFmtId="0" fontId="2" fillId="2" borderId="6" xfId="0" applyFont="1" applyFill="1" applyBorder="1" applyAlignment="1" applyProtection="1">
      <alignment horizontal="center" vertical="center" wrapText="1"/>
      <protection hidden="1"/>
    </xf>
    <xf numFmtId="167" fontId="2" fillId="2" borderId="6" xfId="0" applyNumberFormat="1" applyFont="1" applyFill="1" applyBorder="1" applyAlignment="1" applyProtection="1">
      <alignment horizontal="center" vertical="center" wrapText="1"/>
      <protection hidden="1"/>
    </xf>
    <xf numFmtId="165" fontId="2" fillId="2" borderId="10" xfId="0" applyNumberFormat="1" applyFont="1" applyFill="1" applyBorder="1" applyAlignment="1" applyProtection="1">
      <alignment horizontal="center" vertical="center" wrapText="1"/>
      <protection hidden="1"/>
    </xf>
    <xf numFmtId="169" fontId="2" fillId="2" borderId="10" xfId="0" applyNumberFormat="1" applyFont="1" applyFill="1" applyBorder="1" applyAlignment="1" applyProtection="1">
      <alignment horizontal="center" vertical="center" wrapText="1"/>
      <protection hidden="1"/>
    </xf>
    <xf numFmtId="166" fontId="2" fillId="2" borderId="4" xfId="0" applyNumberFormat="1" applyFont="1" applyFill="1" applyBorder="1" applyAlignment="1" applyProtection="1">
      <alignment horizontal="center" vertical="center" wrapText="1"/>
      <protection hidden="1"/>
    </xf>
    <xf numFmtId="0" fontId="2" fillId="2" borderId="10" xfId="0" applyFont="1" applyFill="1" applyBorder="1" applyAlignment="1" applyProtection="1">
      <alignment horizontal="left" vertical="center" wrapText="1"/>
      <protection hidden="1"/>
    </xf>
    <xf numFmtId="168" fontId="4" fillId="2" borderId="7" xfId="0" applyNumberFormat="1" applyFont="1" applyFill="1" applyBorder="1" applyAlignment="1" applyProtection="1">
      <alignment horizontal="center" vertical="center" wrapText="1"/>
      <protection hidden="1"/>
    </xf>
    <xf numFmtId="168" fontId="4" fillId="2" borderId="8"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167" fontId="2" fillId="2" borderId="4" xfId="0" applyNumberFormat="1" applyFont="1" applyFill="1" applyBorder="1" applyAlignment="1" applyProtection="1">
      <alignment horizontal="center" vertical="center" wrapText="1"/>
      <protection hidden="1"/>
    </xf>
    <xf numFmtId="0" fontId="2" fillId="2" borderId="3" xfId="0" applyFont="1" applyFill="1" applyBorder="1" applyAlignment="1" applyProtection="1">
      <alignment horizontal="left" vertical="center" wrapText="1"/>
      <protection hidden="1"/>
    </xf>
    <xf numFmtId="165" fontId="2" fillId="2" borderId="1" xfId="0" applyNumberFormat="1" applyFont="1" applyFill="1" applyBorder="1" applyAlignment="1" applyProtection="1">
      <alignment horizontal="center" vertical="center" wrapText="1"/>
      <protection hidden="1"/>
    </xf>
    <xf numFmtId="168" fontId="2" fillId="2" borderId="13" xfId="1" applyNumberFormat="1" applyFont="1" applyFill="1" applyBorder="1" applyAlignment="1" applyProtection="1">
      <alignment horizontal="center" vertical="center" wrapText="1"/>
      <protection hidden="1"/>
    </xf>
    <xf numFmtId="168" fontId="2" fillId="2" borderId="1" xfId="1" applyNumberFormat="1" applyFont="1" applyFill="1" applyBorder="1" applyAlignment="1" applyProtection="1">
      <alignment horizontal="center" vertical="center" wrapText="1"/>
      <protection hidden="1"/>
    </xf>
    <xf numFmtId="167" fontId="2" fillId="2" borderId="15" xfId="0" applyNumberFormat="1" applyFont="1" applyFill="1" applyBorder="1" applyAlignment="1" applyProtection="1">
      <alignment horizontal="center" vertical="center" wrapText="1"/>
      <protection hidden="1"/>
    </xf>
    <xf numFmtId="0" fontId="2" fillId="2" borderId="9" xfId="0" applyFont="1" applyFill="1" applyBorder="1" applyAlignment="1" applyProtection="1">
      <alignment horizontal="left" vertical="center" wrapText="1"/>
      <protection hidden="1"/>
    </xf>
    <xf numFmtId="165" fontId="2" fillId="2" borderId="13" xfId="0" applyNumberFormat="1" applyFont="1" applyFill="1" applyBorder="1" applyAlignment="1" applyProtection="1">
      <alignment horizontal="center" vertical="center" wrapText="1"/>
      <protection hidden="1"/>
    </xf>
    <xf numFmtId="169" fontId="2" fillId="2" borderId="13" xfId="0" applyNumberFormat="1" applyFont="1" applyFill="1" applyBorder="1" applyAlignment="1" applyProtection="1">
      <alignment horizontal="center" vertical="center" wrapText="1"/>
      <protection hidden="1"/>
    </xf>
    <xf numFmtId="0" fontId="2" fillId="2" borderId="15" xfId="0" applyFont="1" applyFill="1" applyBorder="1" applyAlignment="1" applyProtection="1">
      <alignment horizontal="left" vertical="center" wrapText="1"/>
      <protection hidden="1"/>
    </xf>
    <xf numFmtId="167" fontId="2" fillId="2" borderId="9" xfId="0" applyNumberFormat="1" applyFont="1" applyFill="1" applyBorder="1" applyAlignment="1" applyProtection="1">
      <alignment horizontal="center" vertical="center" wrapText="1"/>
      <protection hidden="1"/>
    </xf>
    <xf numFmtId="168" fontId="2" fillId="2" borderId="1" xfId="1" applyNumberFormat="1"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wrapText="1"/>
      <protection hidden="1"/>
    </xf>
    <xf numFmtId="166" fontId="2" fillId="2" borderId="9" xfId="0" applyNumberFormat="1" applyFont="1" applyFill="1" applyBorder="1" applyAlignment="1" applyProtection="1">
      <alignment horizontal="center" vertical="center" wrapText="1"/>
      <protection hidden="1"/>
    </xf>
    <xf numFmtId="0" fontId="4" fillId="2" borderId="4" xfId="0" applyNumberFormat="1" applyFont="1" applyFill="1" applyBorder="1" applyAlignment="1" applyProtection="1">
      <alignment horizontal="left" vertical="center" wrapText="1"/>
      <protection hidden="1"/>
    </xf>
    <xf numFmtId="0" fontId="4" fillId="2" borderId="1" xfId="0" applyNumberFormat="1" applyFont="1" applyFill="1" applyBorder="1" applyAlignment="1" applyProtection="1">
      <alignment horizontal="center" vertical="center" wrapText="1"/>
      <protection hidden="1"/>
    </xf>
    <xf numFmtId="165" fontId="2" fillId="2" borderId="2" xfId="0" applyNumberFormat="1"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164" fontId="2" fillId="2" borderId="10" xfId="0" applyNumberFormat="1" applyFont="1" applyFill="1" applyBorder="1" applyAlignment="1" applyProtection="1">
      <alignment horizontal="center" vertical="center" wrapText="1"/>
      <protection hidden="1"/>
    </xf>
    <xf numFmtId="166" fontId="2" fillId="2" borderId="11" xfId="0" applyNumberFormat="1" applyFont="1" applyFill="1" applyBorder="1" applyAlignment="1" applyProtection="1">
      <alignment horizontal="center" vertical="center" wrapText="1"/>
      <protection hidden="1"/>
    </xf>
    <xf numFmtId="0" fontId="2" fillId="2" borderId="0" xfId="0" applyNumberFormat="1" applyFont="1" applyFill="1" applyAlignment="1" applyProtection="1">
      <alignment horizontal="left" vertical="center" wrapText="1"/>
      <protection hidden="1"/>
    </xf>
    <xf numFmtId="0" fontId="4" fillId="2" borderId="13" xfId="0" applyFont="1" applyFill="1" applyBorder="1" applyAlignment="1" applyProtection="1">
      <alignment horizontal="left" vertical="center" wrapText="1"/>
      <protection hidden="1"/>
    </xf>
    <xf numFmtId="0" fontId="4" fillId="2" borderId="13"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168" fontId="10" fillId="2" borderId="14" xfId="0" applyNumberFormat="1" applyFont="1" applyFill="1" applyBorder="1" applyAlignment="1" applyProtection="1">
      <alignment horizontal="center" vertical="center" wrapText="1"/>
      <protection hidden="1"/>
    </xf>
    <xf numFmtId="168" fontId="10" fillId="2" borderId="13" xfId="0" applyNumberFormat="1" applyFont="1" applyFill="1" applyBorder="1" applyAlignment="1" applyProtection="1">
      <alignment horizontal="center" vertical="center" wrapText="1"/>
      <protection hidden="1"/>
    </xf>
    <xf numFmtId="168" fontId="4" fillId="2" borderId="1" xfId="1" applyNumberFormat="1" applyFont="1" applyFill="1" applyBorder="1" applyAlignment="1" applyProtection="1">
      <alignment horizontal="center" vertical="center" wrapText="1"/>
      <protection hidden="1"/>
    </xf>
    <xf numFmtId="168" fontId="10" fillId="2" borderId="1" xfId="0" applyNumberFormat="1" applyFont="1" applyFill="1" applyBorder="1" applyAlignment="1" applyProtection="1">
      <alignment horizontal="center" vertical="center" wrapText="1"/>
      <protection hidden="1"/>
    </xf>
    <xf numFmtId="168" fontId="10" fillId="2" borderId="7" xfId="0" applyNumberFormat="1" applyFont="1" applyFill="1" applyBorder="1" applyAlignment="1" applyProtection="1">
      <alignment horizontal="center" vertical="center" wrapText="1"/>
      <protection hidden="1"/>
    </xf>
    <xf numFmtId="168" fontId="10" fillId="2" borderId="8" xfId="0" applyNumberFormat="1" applyFont="1" applyFill="1" applyBorder="1" applyAlignment="1" applyProtection="1">
      <alignment horizontal="center" vertical="center" wrapText="1"/>
      <protection hidden="1"/>
    </xf>
    <xf numFmtId="168" fontId="4" fillId="2" borderId="1" xfId="1" applyNumberFormat="1" applyFont="1" applyFill="1" applyBorder="1" applyAlignment="1">
      <alignment horizontal="center" vertical="center"/>
    </xf>
    <xf numFmtId="0" fontId="0" fillId="2" borderId="1" xfId="0" applyFill="1" applyBorder="1"/>
    <xf numFmtId="168" fontId="2" fillId="2" borderId="5" xfId="0" applyNumberFormat="1" applyFont="1" applyFill="1" applyBorder="1" applyAlignment="1" applyProtection="1">
      <alignment horizontal="center" vertical="center" wrapText="1"/>
      <protection hidden="1"/>
    </xf>
    <xf numFmtId="166" fontId="2" fillId="2" borderId="12" xfId="0" applyNumberFormat="1" applyFont="1" applyFill="1" applyBorder="1" applyAlignment="1" applyProtection="1">
      <alignment horizontal="center" vertical="center" wrapText="1"/>
      <protection hidden="1"/>
    </xf>
    <xf numFmtId="167" fontId="2" fillId="2" borderId="0" xfId="0" applyNumberFormat="1" applyFont="1" applyFill="1" applyBorder="1" applyAlignment="1" applyProtection="1">
      <alignment horizontal="center" vertical="center" wrapText="1"/>
      <protection hidden="1"/>
    </xf>
    <xf numFmtId="168" fontId="10" fillId="2" borderId="1" xfId="2" applyNumberFormat="1" applyFont="1" applyFill="1" applyBorder="1" applyAlignment="1" applyProtection="1">
      <alignment horizontal="center" vertical="center" wrapText="1"/>
      <protection hidden="1"/>
    </xf>
    <xf numFmtId="168" fontId="4" fillId="2" borderId="1" xfId="2" applyNumberFormat="1" applyFont="1" applyFill="1" applyBorder="1" applyAlignment="1" applyProtection="1">
      <alignment horizontal="center" vertical="center" wrapText="1"/>
      <protection hidden="1"/>
    </xf>
    <xf numFmtId="0" fontId="4" fillId="2" borderId="4"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center" vertical="center" wrapText="1"/>
      <protection hidden="1"/>
    </xf>
    <xf numFmtId="167" fontId="4" fillId="2" borderId="1" xfId="0" applyNumberFormat="1" applyFont="1" applyFill="1" applyBorder="1" applyAlignment="1" applyProtection="1">
      <alignment horizontal="center" vertical="center" wrapText="1"/>
      <protection hidden="1"/>
    </xf>
    <xf numFmtId="0" fontId="4" fillId="2" borderId="9" xfId="0" applyFont="1" applyFill="1" applyBorder="1" applyAlignment="1" applyProtection="1">
      <alignment horizontal="left" vertical="center" wrapText="1"/>
      <protection hidden="1"/>
    </xf>
    <xf numFmtId="166" fontId="4" fillId="2" borderId="1" xfId="0" applyNumberFormat="1" applyFont="1" applyFill="1" applyBorder="1" applyAlignment="1" applyProtection="1">
      <alignment horizontal="center" vertical="center" wrapText="1"/>
      <protection hidden="1"/>
    </xf>
    <xf numFmtId="0" fontId="4" fillId="2" borderId="15" xfId="0" applyFont="1" applyFill="1" applyBorder="1" applyAlignment="1" applyProtection="1">
      <alignment horizontal="left" vertical="center" wrapText="1"/>
      <protection hidden="1"/>
    </xf>
    <xf numFmtId="0" fontId="10" fillId="2" borderId="13" xfId="1" applyFont="1" applyFill="1" applyBorder="1" applyAlignment="1">
      <alignment horizontal="left" vertical="center" wrapText="1"/>
    </xf>
    <xf numFmtId="0" fontId="4" fillId="2" borderId="13" xfId="1" applyFont="1" applyFill="1" applyBorder="1" applyAlignment="1">
      <alignment vertical="center" wrapText="1"/>
    </xf>
    <xf numFmtId="168" fontId="4" fillId="2" borderId="13" xfId="2" applyNumberFormat="1" applyFont="1" applyFill="1" applyBorder="1" applyAlignment="1" applyProtection="1">
      <alignment horizontal="center" vertical="center" wrapText="1"/>
      <protection hidden="1"/>
    </xf>
    <xf numFmtId="169" fontId="4" fillId="2" borderId="1" xfId="0" applyNumberFormat="1" applyFont="1" applyFill="1" applyBorder="1" applyAlignment="1" applyProtection="1">
      <alignment horizontal="center" vertical="center" wrapText="1"/>
      <protection hidden="1"/>
    </xf>
    <xf numFmtId="166" fontId="4" fillId="2" borderId="4" xfId="0" applyNumberFormat="1"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168" fontId="10" fillId="2" borderId="13" xfId="2" applyNumberFormat="1" applyFont="1" applyFill="1" applyBorder="1" applyAlignment="1" applyProtection="1">
      <alignment horizontal="center" vertical="center" wrapText="1"/>
      <protection hidden="1"/>
    </xf>
    <xf numFmtId="49" fontId="4" fillId="2" borderId="1" xfId="0" applyNumberFormat="1" applyFont="1" applyFill="1" applyBorder="1" applyAlignment="1" applyProtection="1">
      <alignment horizontal="center" vertical="center" wrapText="1"/>
      <protection hidden="1"/>
    </xf>
    <xf numFmtId="164" fontId="1" fillId="2" borderId="2" xfId="0" applyNumberFormat="1" applyFont="1" applyFill="1" applyBorder="1" applyAlignment="1" applyProtection="1">
      <alignment horizontal="center" vertical="center" wrapText="1"/>
      <protection hidden="1"/>
    </xf>
    <xf numFmtId="164" fontId="1" fillId="2" borderId="1" xfId="0" applyNumberFormat="1" applyFont="1" applyFill="1" applyBorder="1" applyAlignment="1" applyProtection="1">
      <alignment horizontal="center" vertical="center" wrapText="1"/>
      <protection hidden="1"/>
    </xf>
    <xf numFmtId="168" fontId="1" fillId="2" borderId="2" xfId="0" applyNumberFormat="1" applyFont="1" applyFill="1" applyBorder="1" applyAlignment="1" applyProtection="1">
      <alignment horizontal="center" vertical="center" wrapText="1"/>
      <protection hidden="1"/>
    </xf>
    <xf numFmtId="168" fontId="1" fillId="2" borderId="1" xfId="0" applyNumberFormat="1" applyFont="1" applyFill="1" applyBorder="1" applyAlignment="1" applyProtection="1">
      <alignment horizontal="center" vertical="center" wrapText="1"/>
      <protection hidden="1"/>
    </xf>
    <xf numFmtId="4" fontId="0" fillId="2" borderId="0" xfId="0" applyNumberFormat="1" applyFill="1"/>
    <xf numFmtId="0" fontId="3" fillId="2" borderId="0" xfId="0" applyFont="1" applyFill="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165" fontId="2" fillId="2" borderId="13" xfId="0" applyNumberFormat="1" applyFont="1" applyFill="1" applyBorder="1" applyAlignment="1" applyProtection="1">
      <alignment horizontal="center" vertical="center" wrapText="1"/>
      <protection hidden="1"/>
    </xf>
    <xf numFmtId="0" fontId="2" fillId="2" borderId="13"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left" vertical="center" wrapText="1"/>
      <protection hidden="1"/>
    </xf>
    <xf numFmtId="165"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165" fontId="2" fillId="2" borderId="2" xfId="0" applyNumberFormat="1" applyFont="1" applyFill="1" applyBorder="1" applyAlignment="1" applyProtection="1">
      <alignment horizontal="center" vertical="center" wrapText="1"/>
      <protection hidden="1"/>
    </xf>
    <xf numFmtId="165" fontId="2" fillId="2" borderId="3" xfId="0" applyNumberFormat="1" applyFont="1" applyFill="1" applyBorder="1" applyAlignment="1" applyProtection="1">
      <alignment horizontal="center" vertical="center" wrapText="1"/>
      <protection hidden="1"/>
    </xf>
    <xf numFmtId="165" fontId="2" fillId="2" borderId="4" xfId="0" applyNumberFormat="1"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left" vertical="center" wrapText="1"/>
      <protection hidden="1"/>
    </xf>
    <xf numFmtId="0" fontId="2" fillId="2" borderId="4" xfId="0" applyFont="1" applyFill="1" applyBorder="1" applyAlignment="1" applyProtection="1">
      <alignment horizontal="left" vertical="center" wrapText="1"/>
      <protection hidden="1"/>
    </xf>
    <xf numFmtId="0" fontId="2" fillId="2" borderId="10" xfId="0" applyFont="1" applyFill="1" applyBorder="1" applyAlignment="1" applyProtection="1">
      <alignment horizontal="left" vertical="center" wrapText="1"/>
      <protection hidden="1"/>
    </xf>
    <xf numFmtId="169" fontId="2" fillId="2" borderId="13" xfId="0" applyNumberFormat="1" applyFont="1" applyFill="1" applyBorder="1" applyAlignment="1" applyProtection="1">
      <alignment horizontal="center" vertical="center" wrapText="1"/>
      <protection hidden="1"/>
    </xf>
    <xf numFmtId="169" fontId="2" fillId="2" borderId="10" xfId="0" applyNumberFormat="1" applyFont="1" applyFill="1" applyBorder="1" applyAlignment="1" applyProtection="1">
      <alignment horizontal="center" vertical="center" wrapText="1"/>
      <protection hidden="1"/>
    </xf>
    <xf numFmtId="0" fontId="2" fillId="2" borderId="15" xfId="0" applyFont="1" applyFill="1" applyBorder="1" applyAlignment="1" applyProtection="1">
      <alignment horizontal="left" vertical="center" wrapText="1"/>
      <protection hidden="1"/>
    </xf>
    <xf numFmtId="0" fontId="2" fillId="2" borderId="6" xfId="0" applyFont="1" applyFill="1" applyBorder="1" applyAlignment="1" applyProtection="1">
      <alignment horizontal="left" vertical="center" wrapText="1"/>
      <protection hidden="1"/>
    </xf>
    <xf numFmtId="167" fontId="2" fillId="2" borderId="9" xfId="0" applyNumberFormat="1" applyFont="1" applyFill="1" applyBorder="1" applyAlignment="1" applyProtection="1">
      <alignment horizontal="center" vertical="center" wrapText="1"/>
      <protection hidden="1"/>
    </xf>
    <xf numFmtId="167" fontId="2" fillId="2" borderId="11" xfId="0" applyNumberFormat="1" applyFont="1" applyFill="1" applyBorder="1" applyAlignment="1" applyProtection="1">
      <alignment horizontal="center" vertical="center" wrapText="1"/>
      <protection hidden="1"/>
    </xf>
    <xf numFmtId="166" fontId="2" fillId="2" borderId="14" xfId="0" applyNumberFormat="1" applyFont="1" applyFill="1" applyBorder="1" applyAlignment="1" applyProtection="1">
      <alignment horizontal="center" vertical="center" wrapText="1"/>
      <protection hidden="1"/>
    </xf>
    <xf numFmtId="166" fontId="2" fillId="2" borderId="5" xfId="0" applyNumberFormat="1" applyFont="1" applyFill="1" applyBorder="1" applyAlignment="1" applyProtection="1">
      <alignment horizontal="center" vertical="center" wrapText="1"/>
      <protection hidden="1"/>
    </xf>
  </cellXfs>
  <cellStyles count="3">
    <cellStyle name="Обычный" xfId="0" builtinId="0"/>
    <cellStyle name="Обычный 2" xfId="1"/>
    <cellStyle name="Финансовый" xfId="2" builtinId="3"/>
  </cellStyles>
  <dxfs count="0"/>
  <tableStyles count="0" defaultTableStyle="TableStyleMedium2" defaultPivotStyle="PivotStyleLight16"/>
  <colors>
    <mruColors>
      <color rgb="FF97DDCB"/>
      <color rgb="FFCCFFFF"/>
      <color rgb="FFCCCC00"/>
      <color rgb="FFFFCCFF"/>
      <color rgb="FFCCCCFF"/>
      <color rgb="FF99FF99"/>
      <color rgb="FFFFCCCC"/>
      <color rgb="FFFFFFCC"/>
      <color rgb="FF52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4"/>
  <sheetViews>
    <sheetView showGridLines="0" tabSelected="1" zoomScaleNormal="100" workbookViewId="0">
      <pane xSplit="5" ySplit="8" topLeftCell="K9" activePane="bottomRight" state="frozen"/>
      <selection pane="topRight" activeCell="F1" sqref="F1"/>
      <selection pane="bottomLeft" activeCell="A9" sqref="A9"/>
      <selection pane="bottomRight" activeCell="M12" sqref="M12:P12"/>
    </sheetView>
  </sheetViews>
  <sheetFormatPr defaultColWidth="9.140625" defaultRowHeight="12.75" x14ac:dyDescent="0.2"/>
  <cols>
    <col min="1" max="1" width="0.7109375" style="7" customWidth="1"/>
    <col min="2" max="5" width="0" style="7" hidden="1" customWidth="1"/>
    <col min="6" max="6" width="15" style="7" customWidth="1"/>
    <col min="7" max="7" width="36.42578125" style="7" customWidth="1"/>
    <col min="8" max="8" width="7.42578125" style="7" customWidth="1"/>
    <col min="9" max="9" width="20.85546875" style="7" customWidth="1"/>
    <col min="10" max="10" width="12.140625" style="7" customWidth="1"/>
    <col min="11" max="11" width="6.5703125" style="7" customWidth="1"/>
    <col min="12" max="12" width="28.5703125" style="7" customWidth="1"/>
    <col min="13" max="13" width="33" style="7" customWidth="1"/>
    <col min="14" max="14" width="18.7109375" style="7" customWidth="1"/>
    <col min="15" max="15" width="14.28515625" style="7" customWidth="1"/>
    <col min="16" max="16" width="13.140625" style="7" customWidth="1"/>
    <col min="17" max="17" width="6.42578125" style="7" customWidth="1"/>
    <col min="18" max="18" width="6.5703125" style="7" customWidth="1"/>
    <col min="19" max="19" width="17.5703125" style="7" customWidth="1"/>
    <col min="20" max="20" width="16.85546875" style="7" customWidth="1"/>
    <col min="21" max="21" width="17" style="7" customWidth="1"/>
    <col min="22" max="22" width="16.42578125" style="7" customWidth="1"/>
    <col min="23" max="23" width="17.85546875" style="7" customWidth="1"/>
    <col min="24" max="25" width="16.7109375" style="7" customWidth="1"/>
    <col min="26" max="249" width="9.140625" style="7" customWidth="1"/>
    <col min="250" max="16384" width="9.140625" style="7"/>
  </cols>
  <sheetData>
    <row r="1" spans="1:26" ht="5.25" customHeight="1" x14ac:dyDescent="0.2">
      <c r="A1" s="36"/>
      <c r="B1" s="36"/>
      <c r="C1" s="36"/>
      <c r="D1" s="36"/>
      <c r="E1" s="36"/>
      <c r="F1" s="36"/>
      <c r="G1" s="36"/>
      <c r="H1" s="36"/>
      <c r="I1" s="36"/>
      <c r="J1" s="36"/>
      <c r="K1" s="36"/>
      <c r="L1" s="36"/>
      <c r="M1" s="36"/>
      <c r="N1" s="36"/>
      <c r="O1" s="36"/>
      <c r="P1" s="36"/>
      <c r="Q1" s="36"/>
      <c r="R1" s="36"/>
      <c r="S1" s="36"/>
      <c r="T1" s="36"/>
      <c r="U1" s="36"/>
      <c r="V1" s="36"/>
      <c r="W1" s="36"/>
      <c r="X1" s="36"/>
      <c r="Y1" s="37"/>
      <c r="Z1" s="37"/>
    </row>
    <row r="2" spans="1:26" ht="21.75" customHeight="1" x14ac:dyDescent="0.2">
      <c r="A2" s="36"/>
      <c r="B2" s="38"/>
      <c r="C2" s="38"/>
      <c r="D2" s="38"/>
      <c r="E2" s="134" t="s">
        <v>1158</v>
      </c>
      <c r="F2" s="134"/>
      <c r="G2" s="134"/>
      <c r="H2" s="134"/>
      <c r="I2" s="134"/>
      <c r="J2" s="134"/>
      <c r="K2" s="134"/>
      <c r="L2" s="134"/>
      <c r="M2" s="134"/>
      <c r="N2" s="134"/>
      <c r="O2" s="134"/>
      <c r="P2" s="134"/>
      <c r="Q2" s="134"/>
      <c r="R2" s="134"/>
      <c r="S2" s="134"/>
      <c r="T2" s="134"/>
      <c r="U2" s="134"/>
      <c r="V2" s="134"/>
      <c r="W2" s="134"/>
      <c r="X2" s="134"/>
      <c r="Y2" s="37"/>
      <c r="Z2" s="37"/>
    </row>
    <row r="3" spans="1:26" ht="3.75" customHeight="1" x14ac:dyDescent="0.25">
      <c r="A3" s="36"/>
      <c r="B3" s="36"/>
      <c r="C3" s="36"/>
      <c r="D3" s="36"/>
      <c r="E3" s="36"/>
      <c r="F3" s="36"/>
      <c r="G3" s="36"/>
      <c r="H3" s="36"/>
      <c r="I3" s="36"/>
      <c r="J3" s="36"/>
      <c r="K3" s="36"/>
      <c r="L3" s="36"/>
      <c r="M3" s="36"/>
      <c r="N3" s="36"/>
      <c r="O3" s="36"/>
      <c r="P3" s="36"/>
      <c r="Q3" s="36"/>
      <c r="R3" s="36"/>
      <c r="S3" s="39">
        <v>2022</v>
      </c>
      <c r="T3" s="39"/>
      <c r="U3" s="39">
        <v>2023</v>
      </c>
      <c r="V3" s="39"/>
      <c r="W3" s="39">
        <v>2024</v>
      </c>
      <c r="X3" s="39">
        <v>2025</v>
      </c>
      <c r="Y3" s="39">
        <v>2026</v>
      </c>
      <c r="Z3" s="37"/>
    </row>
    <row r="4" spans="1:26" ht="20.25" customHeight="1" x14ac:dyDescent="0.2">
      <c r="A4" s="36"/>
      <c r="B4" s="138"/>
      <c r="C4" s="138"/>
      <c r="D4" s="138"/>
      <c r="E4" s="138" t="s">
        <v>961</v>
      </c>
      <c r="F4" s="135" t="s">
        <v>961</v>
      </c>
      <c r="G4" s="137" t="s">
        <v>960</v>
      </c>
      <c r="H4" s="135" t="s">
        <v>959</v>
      </c>
      <c r="I4" s="135" t="s">
        <v>958</v>
      </c>
      <c r="J4" s="135" t="s">
        <v>957</v>
      </c>
      <c r="K4" s="141" t="s">
        <v>956</v>
      </c>
      <c r="L4" s="135" t="s">
        <v>955</v>
      </c>
      <c r="M4" s="135" t="s">
        <v>954</v>
      </c>
      <c r="N4" s="135"/>
      <c r="O4" s="135"/>
      <c r="P4" s="135"/>
      <c r="Q4" s="137" t="s">
        <v>953</v>
      </c>
      <c r="R4" s="138"/>
      <c r="S4" s="135" t="s">
        <v>952</v>
      </c>
      <c r="T4" s="135"/>
      <c r="U4" s="135"/>
      <c r="V4" s="135"/>
      <c r="W4" s="135"/>
      <c r="X4" s="135"/>
      <c r="Y4" s="135"/>
      <c r="Z4" s="37"/>
    </row>
    <row r="5" spans="1:26" ht="30" customHeight="1" x14ac:dyDescent="0.2">
      <c r="A5" s="36"/>
      <c r="B5" s="138"/>
      <c r="C5" s="138"/>
      <c r="D5" s="138"/>
      <c r="E5" s="138"/>
      <c r="F5" s="135"/>
      <c r="G5" s="137"/>
      <c r="H5" s="135"/>
      <c r="I5" s="135"/>
      <c r="J5" s="135"/>
      <c r="K5" s="141"/>
      <c r="L5" s="138"/>
      <c r="M5" s="139" t="s">
        <v>951</v>
      </c>
      <c r="N5" s="139"/>
      <c r="O5" s="143" t="s">
        <v>950</v>
      </c>
      <c r="P5" s="144" t="s">
        <v>949</v>
      </c>
      <c r="Q5" s="138"/>
      <c r="R5" s="138"/>
      <c r="S5" s="135" t="s">
        <v>948</v>
      </c>
      <c r="T5" s="135"/>
      <c r="U5" s="135" t="s">
        <v>947</v>
      </c>
      <c r="V5" s="135"/>
      <c r="W5" s="40" t="s">
        <v>946</v>
      </c>
      <c r="X5" s="135" t="s">
        <v>945</v>
      </c>
      <c r="Y5" s="135"/>
      <c r="Z5" s="37"/>
    </row>
    <row r="6" spans="1:26" ht="27" customHeight="1" x14ac:dyDescent="0.2">
      <c r="A6" s="36"/>
      <c r="B6" s="138"/>
      <c r="C6" s="138"/>
      <c r="D6" s="138"/>
      <c r="E6" s="138"/>
      <c r="F6" s="135"/>
      <c r="G6" s="137"/>
      <c r="H6" s="135"/>
      <c r="I6" s="135"/>
      <c r="J6" s="135"/>
      <c r="K6" s="141"/>
      <c r="L6" s="138"/>
      <c r="M6" s="135"/>
      <c r="N6" s="135"/>
      <c r="O6" s="141"/>
      <c r="P6" s="138"/>
      <c r="Q6" s="138"/>
      <c r="R6" s="138"/>
      <c r="S6" s="135" t="s">
        <v>944</v>
      </c>
      <c r="T6" s="135"/>
      <c r="U6" s="135" t="s">
        <v>935</v>
      </c>
      <c r="V6" s="135" t="s">
        <v>943</v>
      </c>
      <c r="W6" s="135" t="s">
        <v>942</v>
      </c>
      <c r="X6" s="135" t="s">
        <v>941</v>
      </c>
      <c r="Y6" s="135" t="s">
        <v>940</v>
      </c>
      <c r="Z6" s="37"/>
    </row>
    <row r="7" spans="1:26" ht="29.25" customHeight="1" x14ac:dyDescent="0.2">
      <c r="A7" s="36"/>
      <c r="B7" s="140"/>
      <c r="C7" s="140"/>
      <c r="D7" s="140"/>
      <c r="E7" s="140"/>
      <c r="F7" s="135"/>
      <c r="G7" s="137"/>
      <c r="H7" s="136"/>
      <c r="I7" s="135"/>
      <c r="J7" s="136"/>
      <c r="K7" s="142"/>
      <c r="L7" s="135"/>
      <c r="M7" s="41" t="s">
        <v>939</v>
      </c>
      <c r="N7" s="41" t="s">
        <v>938</v>
      </c>
      <c r="O7" s="135"/>
      <c r="P7" s="135"/>
      <c r="Q7" s="42" t="s">
        <v>937</v>
      </c>
      <c r="R7" s="42" t="s">
        <v>936</v>
      </c>
      <c r="S7" s="25" t="s">
        <v>935</v>
      </c>
      <c r="T7" s="25" t="s">
        <v>934</v>
      </c>
      <c r="U7" s="136"/>
      <c r="V7" s="136"/>
      <c r="W7" s="136"/>
      <c r="X7" s="136"/>
      <c r="Y7" s="136"/>
      <c r="Z7" s="37"/>
    </row>
    <row r="8" spans="1:26" ht="16.5" customHeight="1" x14ac:dyDescent="0.2">
      <c r="A8" s="36"/>
      <c r="B8" s="43"/>
      <c r="C8" s="43"/>
      <c r="D8" s="43"/>
      <c r="E8" s="43"/>
      <c r="F8" s="42">
        <v>1</v>
      </c>
      <c r="G8" s="43">
        <v>2</v>
      </c>
      <c r="H8" s="25">
        <v>3</v>
      </c>
      <c r="I8" s="43">
        <v>4</v>
      </c>
      <c r="J8" s="25">
        <v>5</v>
      </c>
      <c r="K8" s="44">
        <v>5</v>
      </c>
      <c r="L8" s="44">
        <v>6</v>
      </c>
      <c r="M8" s="44">
        <v>7</v>
      </c>
      <c r="N8" s="25">
        <v>8</v>
      </c>
      <c r="O8" s="25">
        <v>9</v>
      </c>
      <c r="P8" s="25">
        <v>10</v>
      </c>
      <c r="Q8" s="26">
        <v>11</v>
      </c>
      <c r="R8" s="25">
        <v>12</v>
      </c>
      <c r="S8" s="26">
        <v>13</v>
      </c>
      <c r="T8" s="25">
        <v>14</v>
      </c>
      <c r="U8" s="26">
        <v>15</v>
      </c>
      <c r="V8" s="26">
        <v>16</v>
      </c>
      <c r="W8" s="25">
        <v>17</v>
      </c>
      <c r="X8" s="26">
        <v>18</v>
      </c>
      <c r="Y8" s="25">
        <v>19</v>
      </c>
      <c r="Z8" s="37"/>
    </row>
    <row r="9" spans="1:26" ht="73.5" customHeight="1" x14ac:dyDescent="0.2">
      <c r="A9" s="1"/>
      <c r="B9" s="136">
        <v>300000000</v>
      </c>
      <c r="C9" s="136"/>
      <c r="D9" s="136"/>
      <c r="E9" s="140"/>
      <c r="F9" s="27">
        <v>300000000</v>
      </c>
      <c r="G9" s="28" t="s">
        <v>933</v>
      </c>
      <c r="H9" s="145"/>
      <c r="I9" s="145"/>
      <c r="J9" s="145"/>
      <c r="K9" s="29">
        <v>100</v>
      </c>
      <c r="L9" s="30"/>
      <c r="M9" s="146"/>
      <c r="N9" s="146"/>
      <c r="O9" s="146"/>
      <c r="P9" s="147"/>
      <c r="Q9" s="31" t="s">
        <v>1</v>
      </c>
      <c r="R9" s="32" t="s">
        <v>1</v>
      </c>
      <c r="S9" s="15">
        <f>S10+S209+S323+S345+S425+S492</f>
        <v>7121133.5963899996</v>
      </c>
      <c r="T9" s="15">
        <f t="shared" ref="T9:Y9" si="0">T10+T209+T323+T345+T425+T492</f>
        <v>6727261.2623300012</v>
      </c>
      <c r="U9" s="15">
        <f t="shared" si="0"/>
        <v>8879430.2418419998</v>
      </c>
      <c r="V9" s="15">
        <f t="shared" si="0"/>
        <v>4957464.1669399999</v>
      </c>
      <c r="W9" s="15">
        <f t="shared" si="0"/>
        <v>5459029.7588599995</v>
      </c>
      <c r="X9" s="15">
        <f t="shared" si="0"/>
        <v>5226025.2701099999</v>
      </c>
      <c r="Y9" s="15">
        <f t="shared" si="0"/>
        <v>5186724.0028999997</v>
      </c>
      <c r="Z9" s="6"/>
    </row>
    <row r="10" spans="1:26" ht="80.25" customHeight="1" x14ac:dyDescent="0.2">
      <c r="A10" s="1"/>
      <c r="B10" s="136">
        <v>301000000</v>
      </c>
      <c r="C10" s="136"/>
      <c r="D10" s="136"/>
      <c r="E10" s="140"/>
      <c r="F10" s="27">
        <v>301000000</v>
      </c>
      <c r="G10" s="28" t="s">
        <v>932</v>
      </c>
      <c r="H10" s="145"/>
      <c r="I10" s="145"/>
      <c r="J10" s="145"/>
      <c r="K10" s="29">
        <v>100</v>
      </c>
      <c r="L10" s="30"/>
      <c r="M10" s="146"/>
      <c r="N10" s="146"/>
      <c r="O10" s="146"/>
      <c r="P10" s="147"/>
      <c r="Q10" s="31" t="s">
        <v>1</v>
      </c>
      <c r="R10" s="32" t="s">
        <v>1</v>
      </c>
      <c r="S10" s="15">
        <f>S11+S176</f>
        <v>3333180.6615900006</v>
      </c>
      <c r="T10" s="15">
        <f t="shared" ref="T10:Y10" si="1">T11+T176</f>
        <v>2947700.5597000015</v>
      </c>
      <c r="U10" s="15">
        <f t="shared" si="1"/>
        <v>4897003.6478420002</v>
      </c>
      <c r="V10" s="15">
        <f t="shared" si="1"/>
        <v>1654432.5728399998</v>
      </c>
      <c r="W10" s="15">
        <f t="shared" si="1"/>
        <v>1796592.6276200002</v>
      </c>
      <c r="X10" s="15">
        <f t="shared" si="1"/>
        <v>1413311.2499800001</v>
      </c>
      <c r="Y10" s="15">
        <f t="shared" si="1"/>
        <v>1388025.9828600001</v>
      </c>
      <c r="Z10" s="6"/>
    </row>
    <row r="11" spans="1:26" ht="87.75" customHeight="1" x14ac:dyDescent="0.2">
      <c r="A11" s="1"/>
      <c r="B11" s="136">
        <v>301010000</v>
      </c>
      <c r="C11" s="136"/>
      <c r="D11" s="136"/>
      <c r="E11" s="140"/>
      <c r="F11" s="27">
        <v>301010000</v>
      </c>
      <c r="G11" s="28" t="s">
        <v>931</v>
      </c>
      <c r="H11" s="145"/>
      <c r="I11" s="145"/>
      <c r="J11" s="145"/>
      <c r="K11" s="29">
        <v>400</v>
      </c>
      <c r="L11" s="30"/>
      <c r="M11" s="146"/>
      <c r="N11" s="146"/>
      <c r="O11" s="146"/>
      <c r="P11" s="147"/>
      <c r="Q11" s="31" t="s">
        <v>1</v>
      </c>
      <c r="R11" s="32" t="s">
        <v>1</v>
      </c>
      <c r="S11" s="15">
        <f>S12+S16+S30+S32+S37+S45+S50+S53+S57+S81+S85+S87+S89+S93+S100+S105+S115+S117+S125+S127+S129+S131+S133+S135+S141+S152+S156+S166+S168+S171+S174</f>
        <v>3045487.1892400007</v>
      </c>
      <c r="T11" s="15">
        <f t="shared" ref="T11:Y11" si="2">T12+T16+T30+T32+T37+T45+T50+T53+T57+T81+T85+T87+T89+T93+T100+T105+T115+T117+T125+T127+T129+T131+T133+T135+T141+T152+T156+T166+T168+T171+T174</f>
        <v>2660793.8994300016</v>
      </c>
      <c r="U11" s="15">
        <f t="shared" si="2"/>
        <v>4562352.5135620004</v>
      </c>
      <c r="V11" s="15">
        <f t="shared" si="2"/>
        <v>1383585.0227299999</v>
      </c>
      <c r="W11" s="15">
        <f t="shared" si="2"/>
        <v>1552972.9355400002</v>
      </c>
      <c r="X11" s="15">
        <f t="shared" si="2"/>
        <v>1228165.36895</v>
      </c>
      <c r="Y11" s="15">
        <f t="shared" si="2"/>
        <v>1202294.9690100001</v>
      </c>
      <c r="Z11" s="6"/>
    </row>
    <row r="12" spans="1:26" ht="79.5" customHeight="1" x14ac:dyDescent="0.2">
      <c r="A12" s="1"/>
      <c r="B12" s="135">
        <v>301010001</v>
      </c>
      <c r="C12" s="135"/>
      <c r="D12" s="135"/>
      <c r="E12" s="138"/>
      <c r="F12" s="45">
        <v>301010001</v>
      </c>
      <c r="G12" s="46" t="s">
        <v>930</v>
      </c>
      <c r="H12" s="148"/>
      <c r="I12" s="148"/>
      <c r="J12" s="148"/>
      <c r="K12" s="29">
        <v>100</v>
      </c>
      <c r="L12" s="21"/>
      <c r="M12" s="149"/>
      <c r="N12" s="149"/>
      <c r="O12" s="149"/>
      <c r="P12" s="150"/>
      <c r="Q12" s="8" t="s">
        <v>1</v>
      </c>
      <c r="R12" s="9" t="s">
        <v>1</v>
      </c>
      <c r="S12" s="47">
        <f>S13+S14+S15</f>
        <v>15708.001679999999</v>
      </c>
      <c r="T12" s="47">
        <f t="shared" ref="T12:Y12" si="3">T13+T14+T15</f>
        <v>15708.001679999999</v>
      </c>
      <c r="U12" s="47">
        <f t="shared" si="3"/>
        <v>10527.51117</v>
      </c>
      <c r="V12" s="47">
        <f t="shared" si="3"/>
        <v>9190.4446800000005</v>
      </c>
      <c r="W12" s="47">
        <f t="shared" si="3"/>
        <v>10350.799999999999</v>
      </c>
      <c r="X12" s="47">
        <f t="shared" si="3"/>
        <v>7333.8</v>
      </c>
      <c r="Y12" s="47">
        <f t="shared" si="3"/>
        <v>7333.8</v>
      </c>
      <c r="Z12" s="6"/>
    </row>
    <row r="13" spans="1:26" ht="48" customHeight="1" x14ac:dyDescent="0.2">
      <c r="A13" s="1"/>
      <c r="B13" s="48">
        <v>300000000</v>
      </c>
      <c r="C13" s="48">
        <v>301000000</v>
      </c>
      <c r="D13" s="49">
        <v>301010000</v>
      </c>
      <c r="E13" s="50">
        <v>301010001</v>
      </c>
      <c r="F13" s="51" t="s">
        <v>1</v>
      </c>
      <c r="G13" s="52" t="s">
        <v>1</v>
      </c>
      <c r="H13" s="53">
        <v>40</v>
      </c>
      <c r="I13" s="21" t="s">
        <v>89</v>
      </c>
      <c r="J13" s="22">
        <v>40043000</v>
      </c>
      <c r="K13" s="23">
        <v>100</v>
      </c>
      <c r="L13" s="54" t="s">
        <v>929</v>
      </c>
      <c r="M13" s="54" t="s">
        <v>6</v>
      </c>
      <c r="N13" s="55" t="s">
        <v>928</v>
      </c>
      <c r="O13" s="42" t="s">
        <v>927</v>
      </c>
      <c r="P13" s="42" t="s">
        <v>926</v>
      </c>
      <c r="Q13" s="56">
        <v>4</v>
      </c>
      <c r="R13" s="57">
        <v>10</v>
      </c>
      <c r="S13" s="13">
        <v>15708.001679999999</v>
      </c>
      <c r="T13" s="12">
        <v>15708.001679999999</v>
      </c>
      <c r="U13" s="13">
        <v>10517.51117</v>
      </c>
      <c r="V13" s="13">
        <v>9180.4446800000005</v>
      </c>
      <c r="W13" s="12">
        <v>10350.799999999999</v>
      </c>
      <c r="X13" s="13">
        <v>7333.8</v>
      </c>
      <c r="Y13" s="12">
        <v>7333.8</v>
      </c>
      <c r="Z13" s="6"/>
    </row>
    <row r="14" spans="1:26" ht="48" customHeight="1" x14ac:dyDescent="0.2">
      <c r="A14" s="1"/>
      <c r="B14" s="48"/>
      <c r="C14" s="48"/>
      <c r="D14" s="49"/>
      <c r="E14" s="58"/>
      <c r="F14" s="59"/>
      <c r="G14" s="21"/>
      <c r="H14" s="53">
        <v>40</v>
      </c>
      <c r="I14" s="52" t="s">
        <v>89</v>
      </c>
      <c r="J14" s="20">
        <v>40500190</v>
      </c>
      <c r="K14" s="11" t="s">
        <v>1019</v>
      </c>
      <c r="L14" s="60" t="s">
        <v>869</v>
      </c>
      <c r="M14" s="61" t="s">
        <v>962</v>
      </c>
      <c r="N14" s="61" t="s">
        <v>963</v>
      </c>
      <c r="O14" s="61" t="s">
        <v>964</v>
      </c>
      <c r="P14" s="61" t="s">
        <v>965</v>
      </c>
      <c r="Q14" s="8">
        <v>4</v>
      </c>
      <c r="R14" s="9">
        <v>10</v>
      </c>
      <c r="S14" s="62">
        <v>0</v>
      </c>
      <c r="T14" s="62">
        <v>0</v>
      </c>
      <c r="U14" s="63">
        <v>0</v>
      </c>
      <c r="V14" s="63">
        <v>0</v>
      </c>
      <c r="W14" s="14">
        <v>0</v>
      </c>
      <c r="X14" s="47">
        <v>0</v>
      </c>
      <c r="Y14" s="14">
        <v>0</v>
      </c>
      <c r="Z14" s="6"/>
    </row>
    <row r="15" spans="1:26" ht="48" customHeight="1" x14ac:dyDescent="0.2">
      <c r="A15" s="1"/>
      <c r="B15" s="48"/>
      <c r="C15" s="48"/>
      <c r="D15" s="49"/>
      <c r="E15" s="58"/>
      <c r="F15" s="59"/>
      <c r="G15" s="46"/>
      <c r="H15" s="53">
        <v>40</v>
      </c>
      <c r="I15" s="52" t="s">
        <v>89</v>
      </c>
      <c r="J15" s="20">
        <v>40500470</v>
      </c>
      <c r="K15" s="11" t="s">
        <v>1019</v>
      </c>
      <c r="L15" s="60" t="s">
        <v>1014</v>
      </c>
      <c r="M15" s="61" t="s">
        <v>962</v>
      </c>
      <c r="N15" s="61" t="s">
        <v>1015</v>
      </c>
      <c r="O15" s="61" t="s">
        <v>1016</v>
      </c>
      <c r="P15" s="64" t="s">
        <v>1017</v>
      </c>
      <c r="Q15" s="8">
        <v>4</v>
      </c>
      <c r="R15" s="9">
        <v>12</v>
      </c>
      <c r="S15" s="15">
        <v>0</v>
      </c>
      <c r="T15" s="16">
        <v>0</v>
      </c>
      <c r="U15" s="15">
        <v>10</v>
      </c>
      <c r="V15" s="15">
        <v>10</v>
      </c>
      <c r="W15" s="16">
        <v>0</v>
      </c>
      <c r="X15" s="15">
        <v>0</v>
      </c>
      <c r="Y15" s="16">
        <v>0</v>
      </c>
      <c r="Z15" s="6"/>
    </row>
    <row r="16" spans="1:26" ht="48" customHeight="1" x14ac:dyDescent="0.2">
      <c r="A16" s="1"/>
      <c r="B16" s="135">
        <v>301010003</v>
      </c>
      <c r="C16" s="135"/>
      <c r="D16" s="135"/>
      <c r="E16" s="138"/>
      <c r="F16" s="45">
        <v>301010003</v>
      </c>
      <c r="G16" s="46" t="s">
        <v>925</v>
      </c>
      <c r="H16" s="148"/>
      <c r="I16" s="148"/>
      <c r="J16" s="148"/>
      <c r="K16" s="29">
        <v>100</v>
      </c>
      <c r="L16" s="21"/>
      <c r="M16" s="149"/>
      <c r="N16" s="149"/>
      <c r="O16" s="149"/>
      <c r="P16" s="150"/>
      <c r="Q16" s="8" t="s">
        <v>1</v>
      </c>
      <c r="R16" s="9" t="s">
        <v>1</v>
      </c>
      <c r="S16" s="47">
        <f>S17+S18+S19+S20+S21+S22+S23+S24+S25+S26+S27+S28+S29</f>
        <v>1282551.69053</v>
      </c>
      <c r="T16" s="47">
        <f t="shared" ref="T16:Y16" si="4">T17+T18+T19+T20+T21+T22+T23+T24+T25+T26+T27+T28+T29</f>
        <v>1163416.93521</v>
      </c>
      <c r="U16" s="47">
        <f t="shared" si="4"/>
        <v>2086694.51565</v>
      </c>
      <c r="V16" s="47">
        <f t="shared" si="4"/>
        <v>337765.58421999996</v>
      </c>
      <c r="W16" s="47">
        <f t="shared" si="4"/>
        <v>547729.53232999996</v>
      </c>
      <c r="X16" s="47">
        <f t="shared" si="4"/>
        <v>278936.06</v>
      </c>
      <c r="Y16" s="47">
        <f t="shared" si="4"/>
        <v>254030.56</v>
      </c>
      <c r="Z16" s="6"/>
    </row>
    <row r="17" spans="1:26" ht="48" customHeight="1" x14ac:dyDescent="0.2">
      <c r="A17" s="1"/>
      <c r="B17" s="2"/>
      <c r="C17" s="2"/>
      <c r="D17" s="3"/>
      <c r="E17" s="3"/>
      <c r="F17" s="35"/>
      <c r="G17" s="4"/>
      <c r="H17" s="65">
        <v>40</v>
      </c>
      <c r="I17" s="66" t="s">
        <v>89</v>
      </c>
      <c r="J17" s="22">
        <v>40500450</v>
      </c>
      <c r="K17" s="11"/>
      <c r="L17" s="24" t="s">
        <v>1072</v>
      </c>
      <c r="M17" s="5" t="s">
        <v>966</v>
      </c>
      <c r="N17" s="61" t="s">
        <v>1073</v>
      </c>
      <c r="O17" s="61" t="s">
        <v>1074</v>
      </c>
      <c r="P17" s="64" t="s">
        <v>1075</v>
      </c>
      <c r="Q17" s="8">
        <v>1</v>
      </c>
      <c r="R17" s="9">
        <v>13</v>
      </c>
      <c r="S17" s="13">
        <v>0</v>
      </c>
      <c r="T17" s="12">
        <v>0</v>
      </c>
      <c r="U17" s="13">
        <v>164.78399999999999</v>
      </c>
      <c r="V17" s="13">
        <v>164.78399999999999</v>
      </c>
      <c r="W17" s="12">
        <v>0</v>
      </c>
      <c r="X17" s="13">
        <v>0</v>
      </c>
      <c r="Y17" s="12">
        <v>0</v>
      </c>
      <c r="Z17" s="6"/>
    </row>
    <row r="18" spans="1:26" ht="48" customHeight="1" x14ac:dyDescent="0.2">
      <c r="A18" s="1"/>
      <c r="B18" s="2">
        <v>300000000</v>
      </c>
      <c r="C18" s="2">
        <v>301000000</v>
      </c>
      <c r="D18" s="3">
        <v>301010000</v>
      </c>
      <c r="E18" s="67">
        <v>301010003</v>
      </c>
      <c r="F18" s="68" t="s">
        <v>1</v>
      </c>
      <c r="G18" s="4" t="s">
        <v>1</v>
      </c>
      <c r="H18" s="69">
        <v>70</v>
      </c>
      <c r="I18" s="4" t="s">
        <v>94</v>
      </c>
      <c r="J18" s="70">
        <v>70007000</v>
      </c>
      <c r="K18" s="71">
        <v>100</v>
      </c>
      <c r="L18" s="5" t="s">
        <v>924</v>
      </c>
      <c r="M18" s="5" t="s">
        <v>6</v>
      </c>
      <c r="N18" s="72" t="s">
        <v>923</v>
      </c>
      <c r="O18" s="41" t="s">
        <v>922</v>
      </c>
      <c r="P18" s="41" t="s">
        <v>921</v>
      </c>
      <c r="Q18" s="56">
        <v>1</v>
      </c>
      <c r="R18" s="57">
        <v>13</v>
      </c>
      <c r="S18" s="73">
        <v>1022.111</v>
      </c>
      <c r="T18" s="74">
        <v>1022.111</v>
      </c>
      <c r="U18" s="73">
        <v>790.39300000000003</v>
      </c>
      <c r="V18" s="73">
        <v>498.89499999999998</v>
      </c>
      <c r="W18" s="74">
        <v>1000</v>
      </c>
      <c r="X18" s="73">
        <v>1000</v>
      </c>
      <c r="Y18" s="74">
        <v>1000</v>
      </c>
      <c r="Z18" s="6"/>
    </row>
    <row r="19" spans="1:26" ht="48" customHeight="1" x14ac:dyDescent="0.2">
      <c r="A19" s="1"/>
      <c r="B19" s="75">
        <v>300000000</v>
      </c>
      <c r="C19" s="75">
        <v>301000000</v>
      </c>
      <c r="D19" s="76">
        <v>301010000</v>
      </c>
      <c r="E19" s="77">
        <v>301010003</v>
      </c>
      <c r="F19" s="78" t="s">
        <v>1</v>
      </c>
      <c r="G19" s="79" t="s">
        <v>1</v>
      </c>
      <c r="H19" s="80">
        <v>70</v>
      </c>
      <c r="I19" s="79" t="s">
        <v>94</v>
      </c>
      <c r="J19" s="20">
        <v>70021000</v>
      </c>
      <c r="K19" s="71">
        <v>100</v>
      </c>
      <c r="L19" s="60" t="s">
        <v>14</v>
      </c>
      <c r="M19" s="60" t="s">
        <v>6</v>
      </c>
      <c r="N19" s="21" t="s">
        <v>920</v>
      </c>
      <c r="O19" s="40" t="s">
        <v>919</v>
      </c>
      <c r="P19" s="40" t="s">
        <v>918</v>
      </c>
      <c r="Q19" s="31">
        <v>1</v>
      </c>
      <c r="R19" s="32">
        <v>13</v>
      </c>
      <c r="S19" s="18">
        <v>1358.9590000000001</v>
      </c>
      <c r="T19" s="17">
        <v>1269.5170000000001</v>
      </c>
      <c r="U19" s="18">
        <v>1429.297</v>
      </c>
      <c r="V19" s="18">
        <v>956.154</v>
      </c>
      <c r="W19" s="17">
        <v>1472.8109999999999</v>
      </c>
      <c r="X19" s="18">
        <v>1472.8109999999999</v>
      </c>
      <c r="Y19" s="17">
        <v>1472.8109999999999</v>
      </c>
      <c r="Z19" s="6"/>
    </row>
    <row r="20" spans="1:26" ht="48" customHeight="1" x14ac:dyDescent="0.2">
      <c r="A20" s="1"/>
      <c r="B20" s="75">
        <v>300000000</v>
      </c>
      <c r="C20" s="75">
        <v>301000000</v>
      </c>
      <c r="D20" s="76">
        <v>301010000</v>
      </c>
      <c r="E20" s="77">
        <v>301010003</v>
      </c>
      <c r="F20" s="78" t="s">
        <v>1</v>
      </c>
      <c r="G20" s="79" t="s">
        <v>1</v>
      </c>
      <c r="H20" s="80">
        <v>70</v>
      </c>
      <c r="I20" s="79" t="s">
        <v>94</v>
      </c>
      <c r="J20" s="20">
        <v>70036000</v>
      </c>
      <c r="K20" s="71">
        <v>100</v>
      </c>
      <c r="L20" s="60" t="s">
        <v>688</v>
      </c>
      <c r="M20" s="60" t="s">
        <v>6</v>
      </c>
      <c r="N20" s="21" t="s">
        <v>917</v>
      </c>
      <c r="O20" s="40" t="s">
        <v>916</v>
      </c>
      <c r="P20" s="40" t="s">
        <v>915</v>
      </c>
      <c r="Q20" s="31">
        <v>0</v>
      </c>
      <c r="R20" s="32">
        <v>0</v>
      </c>
      <c r="S20" s="15">
        <v>0</v>
      </c>
      <c r="T20" s="16">
        <v>0</v>
      </c>
      <c r="U20" s="15">
        <v>0</v>
      </c>
      <c r="V20" s="15">
        <v>0</v>
      </c>
      <c r="W20" s="16">
        <v>0</v>
      </c>
      <c r="X20" s="15">
        <v>0</v>
      </c>
      <c r="Y20" s="16">
        <v>0</v>
      </c>
      <c r="Z20" s="6"/>
    </row>
    <row r="21" spans="1:26" ht="48" customHeight="1" x14ac:dyDescent="0.2">
      <c r="A21" s="1"/>
      <c r="B21" s="75">
        <v>300000000</v>
      </c>
      <c r="C21" s="75">
        <v>301000000</v>
      </c>
      <c r="D21" s="76">
        <v>301010000</v>
      </c>
      <c r="E21" s="77">
        <v>301010003</v>
      </c>
      <c r="F21" s="78" t="s">
        <v>1</v>
      </c>
      <c r="G21" s="79" t="s">
        <v>1</v>
      </c>
      <c r="H21" s="80">
        <v>70</v>
      </c>
      <c r="I21" s="79" t="s">
        <v>94</v>
      </c>
      <c r="J21" s="20">
        <v>70070004</v>
      </c>
      <c r="K21" s="71">
        <v>100</v>
      </c>
      <c r="L21" s="60" t="s">
        <v>914</v>
      </c>
      <c r="M21" s="60" t="s">
        <v>6</v>
      </c>
      <c r="N21" s="21" t="s">
        <v>913</v>
      </c>
      <c r="O21" s="40" t="s">
        <v>912</v>
      </c>
      <c r="P21" s="40" t="s">
        <v>911</v>
      </c>
      <c r="Q21" s="31">
        <v>5</v>
      </c>
      <c r="R21" s="32">
        <v>1</v>
      </c>
      <c r="S21" s="18">
        <v>410289.93329999998</v>
      </c>
      <c r="T21" s="17">
        <v>406668.13699999999</v>
      </c>
      <c r="U21" s="18">
        <v>1201566.1599999999</v>
      </c>
      <c r="V21" s="18">
        <v>113329.87</v>
      </c>
      <c r="W21" s="17">
        <v>322951.49822000001</v>
      </c>
      <c r="X21" s="18">
        <v>116856.249</v>
      </c>
      <c r="Y21" s="17">
        <v>116856.249</v>
      </c>
      <c r="Z21" s="6"/>
    </row>
    <row r="22" spans="1:26" ht="48" customHeight="1" x14ac:dyDescent="0.2">
      <c r="A22" s="1"/>
      <c r="B22" s="75">
        <v>300000000</v>
      </c>
      <c r="C22" s="75">
        <v>301000000</v>
      </c>
      <c r="D22" s="76">
        <v>301010000</v>
      </c>
      <c r="E22" s="77">
        <v>301010003</v>
      </c>
      <c r="F22" s="78" t="s">
        <v>1</v>
      </c>
      <c r="G22" s="79" t="s">
        <v>1</v>
      </c>
      <c r="H22" s="80">
        <v>70</v>
      </c>
      <c r="I22" s="79" t="s">
        <v>94</v>
      </c>
      <c r="J22" s="20">
        <v>70070006</v>
      </c>
      <c r="K22" s="71">
        <v>100</v>
      </c>
      <c r="L22" s="60" t="s">
        <v>83</v>
      </c>
      <c r="M22" s="60" t="s">
        <v>6</v>
      </c>
      <c r="N22" s="21" t="s">
        <v>910</v>
      </c>
      <c r="O22" s="40" t="s">
        <v>909</v>
      </c>
      <c r="P22" s="40" t="s">
        <v>908</v>
      </c>
      <c r="Q22" s="31">
        <v>4</v>
      </c>
      <c r="R22" s="32">
        <v>5</v>
      </c>
      <c r="S22" s="18">
        <v>578.1</v>
      </c>
      <c r="T22" s="17">
        <v>578.1</v>
      </c>
      <c r="U22" s="18">
        <v>0</v>
      </c>
      <c r="V22" s="18">
        <v>0</v>
      </c>
      <c r="W22" s="17">
        <v>0</v>
      </c>
      <c r="X22" s="18">
        <v>0</v>
      </c>
      <c r="Y22" s="17">
        <v>0</v>
      </c>
      <c r="Z22" s="6"/>
    </row>
    <row r="23" spans="1:26" ht="48" customHeight="1" x14ac:dyDescent="0.2">
      <c r="A23" s="1"/>
      <c r="B23" s="75">
        <v>300000000</v>
      </c>
      <c r="C23" s="75">
        <v>301000000</v>
      </c>
      <c r="D23" s="76">
        <v>301010000</v>
      </c>
      <c r="E23" s="77">
        <v>301010003</v>
      </c>
      <c r="F23" s="78" t="s">
        <v>1</v>
      </c>
      <c r="G23" s="79" t="s">
        <v>1</v>
      </c>
      <c r="H23" s="80">
        <v>70</v>
      </c>
      <c r="I23" s="79" t="s">
        <v>94</v>
      </c>
      <c r="J23" s="20">
        <v>70180000</v>
      </c>
      <c r="K23" s="71">
        <v>100</v>
      </c>
      <c r="L23" s="60" t="s">
        <v>907</v>
      </c>
      <c r="M23" s="60" t="s">
        <v>6</v>
      </c>
      <c r="N23" s="21" t="s">
        <v>906</v>
      </c>
      <c r="O23" s="40" t="s">
        <v>905</v>
      </c>
      <c r="P23" s="40" t="s">
        <v>904</v>
      </c>
      <c r="Q23" s="9">
        <v>5</v>
      </c>
      <c r="R23" s="9">
        <v>1</v>
      </c>
      <c r="S23" s="15">
        <v>0</v>
      </c>
      <c r="T23" s="16">
        <v>0</v>
      </c>
      <c r="U23" s="15">
        <v>0</v>
      </c>
      <c r="V23" s="15">
        <v>0</v>
      </c>
      <c r="W23" s="16">
        <v>0</v>
      </c>
      <c r="X23" s="15">
        <v>0</v>
      </c>
      <c r="Y23" s="16">
        <v>0</v>
      </c>
      <c r="Z23" s="6"/>
    </row>
    <row r="24" spans="1:26" ht="48" customHeight="1" x14ac:dyDescent="0.2">
      <c r="A24" s="1"/>
      <c r="B24" s="75">
        <v>300000000</v>
      </c>
      <c r="C24" s="75">
        <v>301000000</v>
      </c>
      <c r="D24" s="76">
        <v>301010000</v>
      </c>
      <c r="E24" s="77">
        <v>301010003</v>
      </c>
      <c r="F24" s="78" t="s">
        <v>1</v>
      </c>
      <c r="G24" s="79" t="s">
        <v>1</v>
      </c>
      <c r="H24" s="80">
        <v>481</v>
      </c>
      <c r="I24" s="79" t="s">
        <v>84</v>
      </c>
      <c r="J24" s="20">
        <v>481481001</v>
      </c>
      <c r="K24" s="71">
        <v>100</v>
      </c>
      <c r="L24" s="60" t="s">
        <v>903</v>
      </c>
      <c r="M24" s="60" t="s">
        <v>6</v>
      </c>
      <c r="N24" s="21" t="s">
        <v>902</v>
      </c>
      <c r="O24" s="40" t="s">
        <v>901</v>
      </c>
      <c r="P24" s="40" t="s">
        <v>900</v>
      </c>
      <c r="Q24" s="31">
        <v>5</v>
      </c>
      <c r="R24" s="32">
        <v>2</v>
      </c>
      <c r="S24" s="81">
        <v>744778.51800000004</v>
      </c>
      <c r="T24" s="81">
        <v>629355.41087000002</v>
      </c>
      <c r="U24" s="81">
        <v>859562.81885000004</v>
      </c>
      <c r="V24" s="81">
        <v>201314.39979</v>
      </c>
      <c r="W24" s="81">
        <v>115561.02310999999</v>
      </c>
      <c r="X24" s="81">
        <v>81015.5</v>
      </c>
      <c r="Y24" s="81">
        <v>58451.5</v>
      </c>
      <c r="Z24" s="6"/>
    </row>
    <row r="25" spans="1:26" ht="48" customHeight="1" x14ac:dyDescent="0.2">
      <c r="A25" s="1"/>
      <c r="B25" s="75">
        <v>300000000</v>
      </c>
      <c r="C25" s="75">
        <v>301000000</v>
      </c>
      <c r="D25" s="76">
        <v>301010000</v>
      </c>
      <c r="E25" s="77">
        <v>301010003</v>
      </c>
      <c r="F25" s="78" t="s">
        <v>1</v>
      </c>
      <c r="G25" s="79" t="s">
        <v>1</v>
      </c>
      <c r="H25" s="80">
        <v>481</v>
      </c>
      <c r="I25" s="79" t="s">
        <v>84</v>
      </c>
      <c r="J25" s="20">
        <v>481481003</v>
      </c>
      <c r="K25" s="71">
        <v>100</v>
      </c>
      <c r="L25" s="60" t="s">
        <v>899</v>
      </c>
      <c r="M25" s="60" t="s">
        <v>6</v>
      </c>
      <c r="N25" s="21" t="s">
        <v>531</v>
      </c>
      <c r="O25" s="40" t="s">
        <v>898</v>
      </c>
      <c r="P25" s="40" t="s">
        <v>530</v>
      </c>
      <c r="Q25" s="31">
        <v>5</v>
      </c>
      <c r="R25" s="32">
        <v>2</v>
      </c>
      <c r="S25" s="82">
        <v>35489.062989999999</v>
      </c>
      <c r="T25" s="82">
        <v>35488.653100000003</v>
      </c>
      <c r="U25" s="82">
        <v>23181.0628</v>
      </c>
      <c r="V25" s="82">
        <v>21501.48143</v>
      </c>
      <c r="W25" s="82">
        <v>106744.2</v>
      </c>
      <c r="X25" s="82">
        <v>78591.5</v>
      </c>
      <c r="Y25" s="82">
        <v>76250</v>
      </c>
      <c r="Z25" s="6"/>
    </row>
    <row r="26" spans="1:26" ht="48" customHeight="1" x14ac:dyDescent="0.2">
      <c r="A26" s="1"/>
      <c r="B26" s="75">
        <v>300000000</v>
      </c>
      <c r="C26" s="75">
        <v>301000000</v>
      </c>
      <c r="D26" s="76">
        <v>301010000</v>
      </c>
      <c r="E26" s="77">
        <v>301010003</v>
      </c>
      <c r="F26" s="78" t="s">
        <v>1</v>
      </c>
      <c r="G26" s="79" t="s">
        <v>1</v>
      </c>
      <c r="H26" s="80">
        <v>481</v>
      </c>
      <c r="I26" s="79" t="s">
        <v>84</v>
      </c>
      <c r="J26" s="20">
        <v>481481851</v>
      </c>
      <c r="K26" s="71">
        <v>400</v>
      </c>
      <c r="L26" s="60" t="s">
        <v>1003</v>
      </c>
      <c r="M26" s="60" t="s">
        <v>6</v>
      </c>
      <c r="N26" s="21" t="s">
        <v>1004</v>
      </c>
      <c r="O26" s="40" t="s">
        <v>1005</v>
      </c>
      <c r="P26" s="40" t="s">
        <v>1006</v>
      </c>
      <c r="Q26" s="31">
        <v>5</v>
      </c>
      <c r="R26" s="32">
        <v>2</v>
      </c>
      <c r="S26" s="82">
        <v>590</v>
      </c>
      <c r="T26" s="82">
        <v>590</v>
      </c>
      <c r="U26" s="82">
        <v>0</v>
      </c>
      <c r="V26" s="82">
        <v>0</v>
      </c>
      <c r="W26" s="82">
        <v>0</v>
      </c>
      <c r="X26" s="82">
        <v>0</v>
      </c>
      <c r="Y26" s="82">
        <v>0</v>
      </c>
      <c r="Z26" s="6"/>
    </row>
    <row r="27" spans="1:26" ht="48" customHeight="1" x14ac:dyDescent="0.2">
      <c r="A27" s="1"/>
      <c r="B27" s="75">
        <v>300000000</v>
      </c>
      <c r="C27" s="75">
        <v>301000000</v>
      </c>
      <c r="D27" s="76">
        <v>301010000</v>
      </c>
      <c r="E27" s="77">
        <v>301010003</v>
      </c>
      <c r="F27" s="78" t="s">
        <v>1</v>
      </c>
      <c r="G27" s="79" t="s">
        <v>1</v>
      </c>
      <c r="H27" s="80">
        <v>481</v>
      </c>
      <c r="I27" s="79" t="s">
        <v>84</v>
      </c>
      <c r="J27" s="20">
        <v>481481502</v>
      </c>
      <c r="K27" s="71">
        <v>100</v>
      </c>
      <c r="L27" s="60" t="s">
        <v>897</v>
      </c>
      <c r="M27" s="60" t="s">
        <v>6</v>
      </c>
      <c r="N27" s="21" t="s">
        <v>896</v>
      </c>
      <c r="O27" s="40" t="s">
        <v>895</v>
      </c>
      <c r="P27" s="40" t="s">
        <v>894</v>
      </c>
      <c r="Q27" s="31">
        <v>5</v>
      </c>
      <c r="R27" s="32">
        <v>1</v>
      </c>
      <c r="S27" s="82">
        <v>88445.006240000002</v>
      </c>
      <c r="T27" s="82">
        <v>88445.006240000002</v>
      </c>
      <c r="U27" s="82">
        <v>0</v>
      </c>
      <c r="V27" s="82">
        <v>0</v>
      </c>
      <c r="W27" s="82">
        <v>0</v>
      </c>
      <c r="X27" s="82">
        <v>0</v>
      </c>
      <c r="Y27" s="82">
        <v>0</v>
      </c>
      <c r="Z27" s="6"/>
    </row>
    <row r="28" spans="1:26" ht="48" customHeight="1" x14ac:dyDescent="0.2">
      <c r="A28" s="1"/>
      <c r="B28" s="75">
        <v>300000000</v>
      </c>
      <c r="C28" s="75">
        <v>301000000</v>
      </c>
      <c r="D28" s="76">
        <v>301010000</v>
      </c>
      <c r="E28" s="77">
        <v>301010003</v>
      </c>
      <c r="F28" s="78" t="s">
        <v>1</v>
      </c>
      <c r="G28" s="79" t="s">
        <v>1</v>
      </c>
      <c r="H28" s="80">
        <v>481</v>
      </c>
      <c r="I28" s="79" t="s">
        <v>84</v>
      </c>
      <c r="J28" s="20">
        <v>481481740</v>
      </c>
      <c r="K28" s="71">
        <v>100</v>
      </c>
      <c r="L28" s="60" t="s">
        <v>14</v>
      </c>
      <c r="M28" s="60" t="s">
        <v>6</v>
      </c>
      <c r="N28" s="21" t="s">
        <v>893</v>
      </c>
      <c r="O28" s="40" t="s">
        <v>891</v>
      </c>
      <c r="P28" s="40" t="s">
        <v>892</v>
      </c>
      <c r="Q28" s="31">
        <v>1</v>
      </c>
      <c r="R28" s="32">
        <v>13</v>
      </c>
      <c r="S28" s="15">
        <v>0</v>
      </c>
      <c r="T28" s="16">
        <v>0</v>
      </c>
      <c r="U28" s="15">
        <v>0</v>
      </c>
      <c r="V28" s="15">
        <v>0</v>
      </c>
      <c r="W28" s="16">
        <v>0</v>
      </c>
      <c r="X28" s="15">
        <v>0</v>
      </c>
      <c r="Y28" s="16">
        <v>0</v>
      </c>
      <c r="Z28" s="6"/>
    </row>
    <row r="29" spans="1:26" ht="48" customHeight="1" x14ac:dyDescent="0.2">
      <c r="A29" s="1"/>
      <c r="B29" s="26">
        <v>300000000</v>
      </c>
      <c r="C29" s="26">
        <v>301000000</v>
      </c>
      <c r="D29" s="43">
        <v>301010000</v>
      </c>
      <c r="E29" s="44">
        <v>301010003</v>
      </c>
      <c r="F29" s="83" t="s">
        <v>1</v>
      </c>
      <c r="G29" s="84" t="s">
        <v>1</v>
      </c>
      <c r="H29" s="85">
        <v>481</v>
      </c>
      <c r="I29" s="84" t="s">
        <v>84</v>
      </c>
      <c r="J29" s="20">
        <v>481481740</v>
      </c>
      <c r="K29" s="71">
        <v>100</v>
      </c>
      <c r="L29" s="60" t="s">
        <v>14</v>
      </c>
      <c r="M29" s="60" t="s">
        <v>6</v>
      </c>
      <c r="N29" s="21" t="s">
        <v>893</v>
      </c>
      <c r="O29" s="25" t="s">
        <v>891</v>
      </c>
      <c r="P29" s="25" t="s">
        <v>890</v>
      </c>
      <c r="Q29" s="31">
        <v>7</v>
      </c>
      <c r="R29" s="32">
        <v>1</v>
      </c>
      <c r="S29" s="15">
        <v>0</v>
      </c>
      <c r="T29" s="16">
        <v>0</v>
      </c>
      <c r="U29" s="15">
        <v>0</v>
      </c>
      <c r="V29" s="15">
        <v>0</v>
      </c>
      <c r="W29" s="16">
        <v>0</v>
      </c>
      <c r="X29" s="15">
        <v>0</v>
      </c>
      <c r="Y29" s="16">
        <v>0</v>
      </c>
      <c r="Z29" s="6"/>
    </row>
    <row r="30" spans="1:26" ht="48" customHeight="1" x14ac:dyDescent="0.2">
      <c r="A30" s="1"/>
      <c r="B30" s="135">
        <v>301010005</v>
      </c>
      <c r="C30" s="135"/>
      <c r="D30" s="135"/>
      <c r="E30" s="138"/>
      <c r="F30" s="45">
        <v>301010005</v>
      </c>
      <c r="G30" s="46" t="s">
        <v>889</v>
      </c>
      <c r="H30" s="148"/>
      <c r="I30" s="148"/>
      <c r="J30" s="148"/>
      <c r="K30" s="29">
        <v>100</v>
      </c>
      <c r="L30" s="21"/>
      <c r="M30" s="149"/>
      <c r="N30" s="149"/>
      <c r="O30" s="149"/>
      <c r="P30" s="150"/>
      <c r="Q30" s="8" t="s">
        <v>1</v>
      </c>
      <c r="R30" s="9" t="s">
        <v>1</v>
      </c>
      <c r="S30" s="47">
        <f>S31</f>
        <v>229749.35652</v>
      </c>
      <c r="T30" s="47">
        <f t="shared" ref="T30:Y30" si="5">T31</f>
        <v>229303.68041999999</v>
      </c>
      <c r="U30" s="47">
        <f t="shared" si="5"/>
        <v>34471.337149999999</v>
      </c>
      <c r="V30" s="47">
        <f t="shared" si="5"/>
        <v>18751.238499999999</v>
      </c>
      <c r="W30" s="47">
        <f t="shared" si="5"/>
        <v>66015.821890000007</v>
      </c>
      <c r="X30" s="47">
        <f t="shared" si="5"/>
        <v>35403.599999999999</v>
      </c>
      <c r="Y30" s="47">
        <f t="shared" si="5"/>
        <v>35635.599999999999</v>
      </c>
      <c r="Z30" s="6"/>
    </row>
    <row r="31" spans="1:26" ht="48" customHeight="1" x14ac:dyDescent="0.2">
      <c r="A31" s="1"/>
      <c r="B31" s="48">
        <v>300000000</v>
      </c>
      <c r="C31" s="48">
        <v>301000000</v>
      </c>
      <c r="D31" s="49">
        <v>301010000</v>
      </c>
      <c r="E31" s="50">
        <v>301010005</v>
      </c>
      <c r="F31" s="51" t="s">
        <v>1</v>
      </c>
      <c r="G31" s="52" t="s">
        <v>1</v>
      </c>
      <c r="H31" s="53">
        <v>481</v>
      </c>
      <c r="I31" s="52" t="s">
        <v>84</v>
      </c>
      <c r="J31" s="22">
        <v>481481006</v>
      </c>
      <c r="K31" s="71">
        <v>100</v>
      </c>
      <c r="L31" s="54" t="s">
        <v>888</v>
      </c>
      <c r="M31" s="54" t="s">
        <v>6</v>
      </c>
      <c r="N31" s="55" t="s">
        <v>887</v>
      </c>
      <c r="O31" s="42" t="s">
        <v>886</v>
      </c>
      <c r="P31" s="42" t="s">
        <v>885</v>
      </c>
      <c r="Q31" s="56">
        <v>4</v>
      </c>
      <c r="R31" s="57">
        <v>9</v>
      </c>
      <c r="S31" s="82">
        <v>229749.35652</v>
      </c>
      <c r="T31" s="82">
        <v>229303.68041999999</v>
      </c>
      <c r="U31" s="82">
        <v>34471.337149999999</v>
      </c>
      <c r="V31" s="82">
        <v>18751.238499999999</v>
      </c>
      <c r="W31" s="82">
        <v>66015.821890000007</v>
      </c>
      <c r="X31" s="82">
        <v>35403.599999999999</v>
      </c>
      <c r="Y31" s="82">
        <v>35635.599999999999</v>
      </c>
      <c r="Z31" s="6"/>
    </row>
    <row r="32" spans="1:26" ht="48" customHeight="1" x14ac:dyDescent="0.2">
      <c r="A32" s="1"/>
      <c r="B32" s="135">
        <v>301010011</v>
      </c>
      <c r="C32" s="135"/>
      <c r="D32" s="135"/>
      <c r="E32" s="138"/>
      <c r="F32" s="45">
        <v>301010011</v>
      </c>
      <c r="G32" s="46" t="s">
        <v>884</v>
      </c>
      <c r="H32" s="148"/>
      <c r="I32" s="148"/>
      <c r="J32" s="148"/>
      <c r="K32" s="29">
        <v>100</v>
      </c>
      <c r="L32" s="21"/>
      <c r="M32" s="149"/>
      <c r="N32" s="149"/>
      <c r="O32" s="149"/>
      <c r="P32" s="150"/>
      <c r="Q32" s="8" t="s">
        <v>1</v>
      </c>
      <c r="R32" s="9" t="s">
        <v>1</v>
      </c>
      <c r="S32" s="47">
        <f>S33+S35+S36+S34</f>
        <v>1917.1849999999999</v>
      </c>
      <c r="T32" s="47">
        <f t="shared" ref="T32:Y32" si="6">T33+T35+T36+T34</f>
        <v>1917.1849999999999</v>
      </c>
      <c r="U32" s="47">
        <f t="shared" si="6"/>
        <v>1491.8</v>
      </c>
      <c r="V32" s="47">
        <f t="shared" si="6"/>
        <v>1456.8</v>
      </c>
      <c r="W32" s="47">
        <f t="shared" si="6"/>
        <v>1406.26667</v>
      </c>
      <c r="X32" s="47">
        <f t="shared" si="6"/>
        <v>800.66667000000007</v>
      </c>
      <c r="Y32" s="47">
        <f t="shared" si="6"/>
        <v>800.66667000000007</v>
      </c>
      <c r="Z32" s="6"/>
    </row>
    <row r="33" spans="1:26" ht="48" customHeight="1" x14ac:dyDescent="0.2">
      <c r="A33" s="1"/>
      <c r="B33" s="2">
        <v>300000000</v>
      </c>
      <c r="C33" s="2">
        <v>301000000</v>
      </c>
      <c r="D33" s="3">
        <v>301010000</v>
      </c>
      <c r="E33" s="67">
        <v>301010011</v>
      </c>
      <c r="F33" s="68" t="s">
        <v>1</v>
      </c>
      <c r="G33" s="4" t="s">
        <v>1</v>
      </c>
      <c r="H33" s="69">
        <v>40</v>
      </c>
      <c r="I33" s="4" t="s">
        <v>89</v>
      </c>
      <c r="J33" s="70">
        <v>40000067</v>
      </c>
      <c r="K33" s="71">
        <v>100</v>
      </c>
      <c r="L33" s="5" t="s">
        <v>883</v>
      </c>
      <c r="M33" s="5" t="s">
        <v>6</v>
      </c>
      <c r="N33" s="72" t="s">
        <v>882</v>
      </c>
      <c r="O33" s="41" t="s">
        <v>881</v>
      </c>
      <c r="P33" s="41" t="s">
        <v>880</v>
      </c>
      <c r="Q33" s="9">
        <v>4</v>
      </c>
      <c r="R33" s="9">
        <v>10</v>
      </c>
      <c r="S33" s="13">
        <f>1335.485+106.7</f>
        <v>1442.1849999999999</v>
      </c>
      <c r="T33" s="12">
        <f>1335.485+106.7</f>
        <v>1442.1849999999999</v>
      </c>
      <c r="U33" s="13">
        <v>900.8</v>
      </c>
      <c r="V33" s="13">
        <v>865.8</v>
      </c>
      <c r="W33" s="12">
        <v>755.26666999999998</v>
      </c>
      <c r="X33" s="13">
        <v>509.66667000000001</v>
      </c>
      <c r="Y33" s="12">
        <v>509.66667000000001</v>
      </c>
      <c r="Z33" s="6"/>
    </row>
    <row r="34" spans="1:26" ht="48" customHeight="1" x14ac:dyDescent="0.2">
      <c r="A34" s="1"/>
      <c r="B34" s="2"/>
      <c r="C34" s="2"/>
      <c r="D34" s="3"/>
      <c r="E34" s="67"/>
      <c r="F34" s="68"/>
      <c r="G34" s="4"/>
      <c r="H34" s="69">
        <v>40</v>
      </c>
      <c r="I34" s="4" t="s">
        <v>89</v>
      </c>
      <c r="J34" s="70">
        <v>40000067</v>
      </c>
      <c r="K34" s="71">
        <v>100</v>
      </c>
      <c r="L34" s="5" t="s">
        <v>883</v>
      </c>
      <c r="M34" s="5" t="s">
        <v>6</v>
      </c>
      <c r="N34" s="72" t="s">
        <v>1031</v>
      </c>
      <c r="O34" s="41" t="s">
        <v>1032</v>
      </c>
      <c r="P34" s="41" t="s">
        <v>880</v>
      </c>
      <c r="Q34" s="56">
        <v>7</v>
      </c>
      <c r="R34" s="57">
        <v>9</v>
      </c>
      <c r="S34" s="47">
        <v>0</v>
      </c>
      <c r="T34" s="14">
        <v>0</v>
      </c>
      <c r="U34" s="47">
        <v>360</v>
      </c>
      <c r="V34" s="47">
        <v>360</v>
      </c>
      <c r="W34" s="14">
        <v>360</v>
      </c>
      <c r="X34" s="47">
        <v>0</v>
      </c>
      <c r="Y34" s="14">
        <v>0</v>
      </c>
      <c r="Z34" s="6"/>
    </row>
    <row r="35" spans="1:26" ht="48" customHeight="1" x14ac:dyDescent="0.2">
      <c r="A35" s="1"/>
      <c r="B35" s="75">
        <v>300000000</v>
      </c>
      <c r="C35" s="75">
        <v>301000000</v>
      </c>
      <c r="D35" s="76">
        <v>301010000</v>
      </c>
      <c r="E35" s="77">
        <v>301010011</v>
      </c>
      <c r="F35" s="78" t="s">
        <v>1</v>
      </c>
      <c r="G35" s="79" t="s">
        <v>1</v>
      </c>
      <c r="H35" s="80">
        <v>231</v>
      </c>
      <c r="I35" s="79" t="s">
        <v>48</v>
      </c>
      <c r="J35" s="20">
        <v>231003000</v>
      </c>
      <c r="K35" s="71">
        <v>100</v>
      </c>
      <c r="L35" s="60" t="s">
        <v>879</v>
      </c>
      <c r="M35" s="60" t="s">
        <v>6</v>
      </c>
      <c r="N35" s="21" t="s">
        <v>877</v>
      </c>
      <c r="O35" s="40" t="s">
        <v>878</v>
      </c>
      <c r="P35" s="40" t="s">
        <v>876</v>
      </c>
      <c r="Q35" s="31">
        <v>7</v>
      </c>
      <c r="R35" s="32">
        <v>9</v>
      </c>
      <c r="S35" s="63">
        <v>385</v>
      </c>
      <c r="T35" s="62">
        <v>385</v>
      </c>
      <c r="U35" s="47">
        <v>150</v>
      </c>
      <c r="V35" s="47">
        <v>150</v>
      </c>
      <c r="W35" s="14">
        <v>200</v>
      </c>
      <c r="X35" s="47">
        <v>200</v>
      </c>
      <c r="Y35" s="14">
        <v>200</v>
      </c>
      <c r="Z35" s="6"/>
    </row>
    <row r="36" spans="1:26" ht="48" customHeight="1" x14ac:dyDescent="0.2">
      <c r="A36" s="1"/>
      <c r="B36" s="26">
        <v>300000000</v>
      </c>
      <c r="C36" s="26">
        <v>301000000</v>
      </c>
      <c r="D36" s="43">
        <v>301010000</v>
      </c>
      <c r="E36" s="44">
        <v>301010011</v>
      </c>
      <c r="F36" s="83" t="s">
        <v>1</v>
      </c>
      <c r="G36" s="84" t="s">
        <v>1</v>
      </c>
      <c r="H36" s="85">
        <v>241</v>
      </c>
      <c r="I36" s="84" t="s">
        <v>270</v>
      </c>
      <c r="J36" s="86">
        <v>241001000</v>
      </c>
      <c r="K36" s="71">
        <v>100</v>
      </c>
      <c r="L36" s="87" t="s">
        <v>875</v>
      </c>
      <c r="M36" s="87" t="s">
        <v>6</v>
      </c>
      <c r="N36" s="30" t="s">
        <v>863</v>
      </c>
      <c r="O36" s="25" t="s">
        <v>874</v>
      </c>
      <c r="P36" s="25" t="s">
        <v>861</v>
      </c>
      <c r="Q36" s="31">
        <v>8</v>
      </c>
      <c r="R36" s="32">
        <v>1</v>
      </c>
      <c r="S36" s="73">
        <v>90</v>
      </c>
      <c r="T36" s="74">
        <v>90</v>
      </c>
      <c r="U36" s="73">
        <v>81</v>
      </c>
      <c r="V36" s="73">
        <v>81</v>
      </c>
      <c r="W36" s="74">
        <v>91</v>
      </c>
      <c r="X36" s="73">
        <v>91</v>
      </c>
      <c r="Y36" s="74">
        <v>91</v>
      </c>
      <c r="Z36" s="6"/>
    </row>
    <row r="37" spans="1:26" ht="48" customHeight="1" x14ac:dyDescent="0.2">
      <c r="A37" s="1"/>
      <c r="B37" s="135">
        <v>301010012</v>
      </c>
      <c r="C37" s="135"/>
      <c r="D37" s="135"/>
      <c r="E37" s="138"/>
      <c r="F37" s="45">
        <v>301010012</v>
      </c>
      <c r="G37" s="46" t="s">
        <v>873</v>
      </c>
      <c r="H37" s="148"/>
      <c r="I37" s="148"/>
      <c r="J37" s="148"/>
      <c r="K37" s="29">
        <v>100</v>
      </c>
      <c r="L37" s="21"/>
      <c r="M37" s="149"/>
      <c r="N37" s="149"/>
      <c r="O37" s="149"/>
      <c r="P37" s="150"/>
      <c r="Q37" s="8" t="s">
        <v>1</v>
      </c>
      <c r="R37" s="9" t="s">
        <v>1</v>
      </c>
      <c r="S37" s="47">
        <f>S38+S39+S40+S41+S42+S43+S44</f>
        <v>5727.0213299999996</v>
      </c>
      <c r="T37" s="47">
        <f t="shared" ref="T37:Y37" si="7">T38+T39+T40+T41+T42+T43+T44</f>
        <v>5727.0213299999996</v>
      </c>
      <c r="U37" s="47">
        <f t="shared" si="7"/>
        <v>5895.0711700000011</v>
      </c>
      <c r="V37" s="47">
        <f t="shared" si="7"/>
        <v>5623.545070000001</v>
      </c>
      <c r="W37" s="47">
        <f t="shared" si="7"/>
        <v>3565.3049999999998</v>
      </c>
      <c r="X37" s="47">
        <f t="shared" si="7"/>
        <v>3565.3049999999998</v>
      </c>
      <c r="Y37" s="47">
        <f t="shared" si="7"/>
        <v>3565.3049999999998</v>
      </c>
      <c r="Z37" s="6"/>
    </row>
    <row r="38" spans="1:26" ht="48" customHeight="1" x14ac:dyDescent="0.2">
      <c r="A38" s="1"/>
      <c r="B38" s="2">
        <v>300000000</v>
      </c>
      <c r="C38" s="2">
        <v>301000000</v>
      </c>
      <c r="D38" s="3">
        <v>301010000</v>
      </c>
      <c r="E38" s="67">
        <v>301010012</v>
      </c>
      <c r="F38" s="68" t="s">
        <v>1</v>
      </c>
      <c r="G38" s="4" t="s">
        <v>1</v>
      </c>
      <c r="H38" s="69">
        <v>40</v>
      </c>
      <c r="I38" s="4" t="s">
        <v>89</v>
      </c>
      <c r="J38" s="70">
        <v>40500136</v>
      </c>
      <c r="K38" s="71">
        <v>400</v>
      </c>
      <c r="L38" s="5" t="s">
        <v>868</v>
      </c>
      <c r="M38" s="5" t="s">
        <v>6</v>
      </c>
      <c r="N38" s="72" t="s">
        <v>872</v>
      </c>
      <c r="O38" s="41" t="s">
        <v>871</v>
      </c>
      <c r="P38" s="41" t="s">
        <v>870</v>
      </c>
      <c r="Q38" s="56">
        <v>1</v>
      </c>
      <c r="R38" s="57">
        <v>13</v>
      </c>
      <c r="S38" s="13">
        <v>4224.2091700000001</v>
      </c>
      <c r="T38" s="12">
        <v>4224.2091700000001</v>
      </c>
      <c r="U38" s="13">
        <v>4708.21</v>
      </c>
      <c r="V38" s="13">
        <v>4576.6839</v>
      </c>
      <c r="W38" s="12">
        <v>2379.8130000000001</v>
      </c>
      <c r="X38" s="13">
        <v>2379.8130000000001</v>
      </c>
      <c r="Y38" s="12">
        <v>2379.8130000000001</v>
      </c>
      <c r="Z38" s="6"/>
    </row>
    <row r="39" spans="1:26" ht="48" customHeight="1" x14ac:dyDescent="0.2">
      <c r="A39" s="1"/>
      <c r="B39" s="75">
        <v>300000000</v>
      </c>
      <c r="C39" s="75">
        <v>301000000</v>
      </c>
      <c r="D39" s="76">
        <v>301010000</v>
      </c>
      <c r="E39" s="77">
        <v>301010012</v>
      </c>
      <c r="F39" s="78" t="s">
        <v>1</v>
      </c>
      <c r="G39" s="79" t="s">
        <v>1</v>
      </c>
      <c r="H39" s="80">
        <v>40</v>
      </c>
      <c r="I39" s="79" t="s">
        <v>89</v>
      </c>
      <c r="J39" s="20">
        <v>40500136</v>
      </c>
      <c r="K39" s="71">
        <v>400</v>
      </c>
      <c r="L39" s="60" t="s">
        <v>868</v>
      </c>
      <c r="M39" s="60" t="s">
        <v>6</v>
      </c>
      <c r="N39" s="21" t="s">
        <v>872</v>
      </c>
      <c r="O39" s="40" t="s">
        <v>871</v>
      </c>
      <c r="P39" s="40" t="s">
        <v>870</v>
      </c>
      <c r="Q39" s="31">
        <v>4</v>
      </c>
      <c r="R39" s="32">
        <v>10</v>
      </c>
      <c r="S39" s="14">
        <v>8.2774999999999999</v>
      </c>
      <c r="T39" s="14">
        <v>8.2774999999999999</v>
      </c>
      <c r="U39" s="14">
        <v>9.4494500000000006</v>
      </c>
      <c r="V39" s="14">
        <v>9.4494500000000006</v>
      </c>
      <c r="W39" s="14">
        <v>0</v>
      </c>
      <c r="X39" s="14">
        <v>0</v>
      </c>
      <c r="Y39" s="14">
        <v>0</v>
      </c>
      <c r="Z39" s="6"/>
    </row>
    <row r="40" spans="1:26" ht="48" customHeight="1" x14ac:dyDescent="0.2">
      <c r="A40" s="1"/>
      <c r="B40" s="75">
        <v>300000000</v>
      </c>
      <c r="C40" s="75">
        <v>301000000</v>
      </c>
      <c r="D40" s="76">
        <v>301010000</v>
      </c>
      <c r="E40" s="77">
        <v>301010012</v>
      </c>
      <c r="F40" s="78" t="s">
        <v>1</v>
      </c>
      <c r="G40" s="79" t="s">
        <v>1</v>
      </c>
      <c r="H40" s="80">
        <v>40</v>
      </c>
      <c r="I40" s="79" t="s">
        <v>89</v>
      </c>
      <c r="J40" s="20">
        <v>40500136</v>
      </c>
      <c r="K40" s="71">
        <v>400</v>
      </c>
      <c r="L40" s="60" t="s">
        <v>868</v>
      </c>
      <c r="M40" s="60" t="s">
        <v>6</v>
      </c>
      <c r="N40" s="21" t="s">
        <v>872</v>
      </c>
      <c r="O40" s="40" t="s">
        <v>871</v>
      </c>
      <c r="P40" s="40" t="s">
        <v>870</v>
      </c>
      <c r="Q40" s="31">
        <v>4</v>
      </c>
      <c r="R40" s="32">
        <v>12</v>
      </c>
      <c r="S40" s="15">
        <f>10697.47978-10000</f>
        <v>697.47977999999966</v>
      </c>
      <c r="T40" s="16">
        <f>10697.47978-10000</f>
        <v>697.47977999999966</v>
      </c>
      <c r="U40" s="15">
        <v>451.50186000000002</v>
      </c>
      <c r="V40" s="15">
        <v>451.50186000000002</v>
      </c>
      <c r="W40" s="16">
        <v>499.43200000000002</v>
      </c>
      <c r="X40" s="15">
        <v>499.43200000000002</v>
      </c>
      <c r="Y40" s="16">
        <v>499.43200000000002</v>
      </c>
      <c r="Z40" s="6"/>
    </row>
    <row r="41" spans="1:26" ht="48" customHeight="1" x14ac:dyDescent="0.2">
      <c r="A41" s="1"/>
      <c r="B41" s="75">
        <v>300000000</v>
      </c>
      <c r="C41" s="75">
        <v>301000000</v>
      </c>
      <c r="D41" s="76">
        <v>301010000</v>
      </c>
      <c r="E41" s="77">
        <v>301010012</v>
      </c>
      <c r="F41" s="78" t="s">
        <v>1</v>
      </c>
      <c r="G41" s="79" t="s">
        <v>1</v>
      </c>
      <c r="H41" s="80">
        <v>231</v>
      </c>
      <c r="I41" s="79" t="s">
        <v>48</v>
      </c>
      <c r="J41" s="20">
        <v>231231300</v>
      </c>
      <c r="K41" s="71">
        <v>100</v>
      </c>
      <c r="L41" s="60" t="s">
        <v>868</v>
      </c>
      <c r="M41" s="60" t="s">
        <v>6</v>
      </c>
      <c r="N41" s="21" t="s">
        <v>867</v>
      </c>
      <c r="O41" s="40" t="s">
        <v>866</v>
      </c>
      <c r="P41" s="40" t="s">
        <v>865</v>
      </c>
      <c r="Q41" s="9">
        <v>7</v>
      </c>
      <c r="R41" s="9">
        <v>9</v>
      </c>
      <c r="S41" s="15">
        <v>20</v>
      </c>
      <c r="T41" s="16">
        <v>20</v>
      </c>
      <c r="U41" s="15">
        <v>0</v>
      </c>
      <c r="V41" s="15">
        <v>0</v>
      </c>
      <c r="W41" s="16">
        <v>0</v>
      </c>
      <c r="X41" s="15">
        <v>0</v>
      </c>
      <c r="Y41" s="16">
        <v>0</v>
      </c>
      <c r="Z41" s="6"/>
    </row>
    <row r="42" spans="1:26" ht="48" customHeight="1" x14ac:dyDescent="0.2">
      <c r="A42" s="1"/>
      <c r="B42" s="75">
        <v>300000000</v>
      </c>
      <c r="C42" s="75">
        <v>301000000</v>
      </c>
      <c r="D42" s="76">
        <v>301010000</v>
      </c>
      <c r="E42" s="77">
        <v>301010012</v>
      </c>
      <c r="F42" s="78" t="s">
        <v>1</v>
      </c>
      <c r="G42" s="79" t="s">
        <v>1</v>
      </c>
      <c r="H42" s="80">
        <v>241</v>
      </c>
      <c r="I42" s="79" t="s">
        <v>270</v>
      </c>
      <c r="J42" s="20">
        <v>241001001</v>
      </c>
      <c r="K42" s="71">
        <v>100</v>
      </c>
      <c r="L42" s="60" t="s">
        <v>864</v>
      </c>
      <c r="M42" s="60" t="s">
        <v>6</v>
      </c>
      <c r="N42" s="21" t="s">
        <v>863</v>
      </c>
      <c r="O42" s="40" t="s">
        <v>862</v>
      </c>
      <c r="P42" s="40" t="s">
        <v>861</v>
      </c>
      <c r="Q42" s="31">
        <v>7</v>
      </c>
      <c r="R42" s="32">
        <v>5</v>
      </c>
      <c r="S42" s="63">
        <v>30</v>
      </c>
      <c r="T42" s="62">
        <v>30</v>
      </c>
      <c r="U42" s="63">
        <v>29.85</v>
      </c>
      <c r="V42" s="63">
        <v>29.85</v>
      </c>
      <c r="W42" s="62">
        <v>0</v>
      </c>
      <c r="X42" s="63">
        <v>0</v>
      </c>
      <c r="Y42" s="62">
        <v>0</v>
      </c>
      <c r="Z42" s="6"/>
    </row>
    <row r="43" spans="1:26" ht="48" customHeight="1" x14ac:dyDescent="0.2">
      <c r="A43" s="1"/>
      <c r="B43" s="75">
        <v>300000000</v>
      </c>
      <c r="C43" s="75">
        <v>301000000</v>
      </c>
      <c r="D43" s="76">
        <v>301010000</v>
      </c>
      <c r="E43" s="77">
        <v>301010012</v>
      </c>
      <c r="F43" s="78" t="s">
        <v>1</v>
      </c>
      <c r="G43" s="79" t="s">
        <v>1</v>
      </c>
      <c r="H43" s="80">
        <v>241</v>
      </c>
      <c r="I43" s="79" t="s">
        <v>270</v>
      </c>
      <c r="J43" s="20">
        <v>241001001</v>
      </c>
      <c r="K43" s="71">
        <v>100</v>
      </c>
      <c r="L43" s="60" t="s">
        <v>864</v>
      </c>
      <c r="M43" s="60" t="s">
        <v>6</v>
      </c>
      <c r="N43" s="21" t="s">
        <v>863</v>
      </c>
      <c r="O43" s="40" t="s">
        <v>862</v>
      </c>
      <c r="P43" s="40" t="s">
        <v>861</v>
      </c>
      <c r="Q43" s="31">
        <v>8</v>
      </c>
      <c r="R43" s="32">
        <v>1</v>
      </c>
      <c r="S43" s="73">
        <v>369.05488000000003</v>
      </c>
      <c r="T43" s="74">
        <v>369.05488000000003</v>
      </c>
      <c r="U43" s="73">
        <v>426.05986000000001</v>
      </c>
      <c r="V43" s="73">
        <v>416.05986000000001</v>
      </c>
      <c r="W43" s="74">
        <v>416.06</v>
      </c>
      <c r="X43" s="73">
        <v>416.06</v>
      </c>
      <c r="Y43" s="74">
        <v>416.06</v>
      </c>
      <c r="Z43" s="6"/>
    </row>
    <row r="44" spans="1:26" ht="48" customHeight="1" x14ac:dyDescent="0.2">
      <c r="A44" s="1"/>
      <c r="B44" s="26">
        <v>300000000</v>
      </c>
      <c r="C44" s="26">
        <v>301000000</v>
      </c>
      <c r="D44" s="43">
        <v>301010000</v>
      </c>
      <c r="E44" s="44">
        <v>301010012</v>
      </c>
      <c r="F44" s="83" t="s">
        <v>1</v>
      </c>
      <c r="G44" s="84" t="s">
        <v>1</v>
      </c>
      <c r="H44" s="85">
        <v>241</v>
      </c>
      <c r="I44" s="84" t="s">
        <v>270</v>
      </c>
      <c r="J44" s="86">
        <v>241241150</v>
      </c>
      <c r="K44" s="71">
        <v>100</v>
      </c>
      <c r="L44" s="87" t="s">
        <v>860</v>
      </c>
      <c r="M44" s="87" t="s">
        <v>6</v>
      </c>
      <c r="N44" s="30" t="s">
        <v>859</v>
      </c>
      <c r="O44" s="25" t="s">
        <v>858</v>
      </c>
      <c r="P44" s="25" t="s">
        <v>857</v>
      </c>
      <c r="Q44" s="31">
        <v>8</v>
      </c>
      <c r="R44" s="32">
        <v>1</v>
      </c>
      <c r="S44" s="18">
        <v>378</v>
      </c>
      <c r="T44" s="17">
        <v>378</v>
      </c>
      <c r="U44" s="18">
        <v>270</v>
      </c>
      <c r="V44" s="18">
        <v>140</v>
      </c>
      <c r="W44" s="17">
        <v>270</v>
      </c>
      <c r="X44" s="18">
        <v>270</v>
      </c>
      <c r="Y44" s="17">
        <v>270</v>
      </c>
      <c r="Z44" s="6"/>
    </row>
    <row r="45" spans="1:26" ht="48" customHeight="1" x14ac:dyDescent="0.2">
      <c r="A45" s="1"/>
      <c r="B45" s="135">
        <v>301010013</v>
      </c>
      <c r="C45" s="135"/>
      <c r="D45" s="135"/>
      <c r="E45" s="138"/>
      <c r="F45" s="45">
        <v>301010013</v>
      </c>
      <c r="G45" s="46" t="s">
        <v>856</v>
      </c>
      <c r="H45" s="148"/>
      <c r="I45" s="148"/>
      <c r="J45" s="148"/>
      <c r="K45" s="29">
        <v>100</v>
      </c>
      <c r="L45" s="21"/>
      <c r="M45" s="149"/>
      <c r="N45" s="149"/>
      <c r="O45" s="149"/>
      <c r="P45" s="150"/>
      <c r="Q45" s="8" t="s">
        <v>1</v>
      </c>
      <c r="R45" s="9" t="s">
        <v>1</v>
      </c>
      <c r="S45" s="47">
        <f>S46+S47+S48+S49</f>
        <v>14.44295</v>
      </c>
      <c r="T45" s="47">
        <f t="shared" ref="T45:Y45" si="8">T46+T47+T48+T49</f>
        <v>14.44295</v>
      </c>
      <c r="U45" s="47">
        <f t="shared" si="8"/>
        <v>9993.9843700000001</v>
      </c>
      <c r="V45" s="47">
        <f t="shared" si="8"/>
        <v>7991.3547699999999</v>
      </c>
      <c r="W45" s="47">
        <f t="shared" si="8"/>
        <v>0</v>
      </c>
      <c r="X45" s="47">
        <f t="shared" si="8"/>
        <v>0</v>
      </c>
      <c r="Y45" s="47">
        <f t="shared" si="8"/>
        <v>0</v>
      </c>
      <c r="Z45" s="6"/>
    </row>
    <row r="46" spans="1:26" ht="48" customHeight="1" x14ac:dyDescent="0.2">
      <c r="A46" s="1"/>
      <c r="B46" s="2">
        <v>300000000</v>
      </c>
      <c r="C46" s="2">
        <v>301000000</v>
      </c>
      <c r="D46" s="3">
        <v>301010000</v>
      </c>
      <c r="E46" s="67">
        <v>301010013</v>
      </c>
      <c r="F46" s="68" t="s">
        <v>1</v>
      </c>
      <c r="G46" s="4" t="s">
        <v>1</v>
      </c>
      <c r="H46" s="69">
        <v>40</v>
      </c>
      <c r="I46" s="4" t="s">
        <v>89</v>
      </c>
      <c r="J46" s="70">
        <v>40040007</v>
      </c>
      <c r="K46" s="71">
        <v>100</v>
      </c>
      <c r="L46" s="5" t="s">
        <v>852</v>
      </c>
      <c r="M46" s="5" t="s">
        <v>6</v>
      </c>
      <c r="N46" s="72" t="s">
        <v>855</v>
      </c>
      <c r="O46" s="41" t="s">
        <v>854</v>
      </c>
      <c r="P46" s="41" t="s">
        <v>853</v>
      </c>
      <c r="Q46" s="56">
        <v>0</v>
      </c>
      <c r="R46" s="57">
        <v>0</v>
      </c>
      <c r="S46" s="13">
        <v>0</v>
      </c>
      <c r="T46" s="12">
        <v>0</v>
      </c>
      <c r="U46" s="13">
        <v>0</v>
      </c>
      <c r="V46" s="13">
        <v>0</v>
      </c>
      <c r="W46" s="12">
        <v>0</v>
      </c>
      <c r="X46" s="13">
        <v>0</v>
      </c>
      <c r="Y46" s="12">
        <v>0</v>
      </c>
      <c r="Z46" s="6"/>
    </row>
    <row r="47" spans="1:26" ht="48" customHeight="1" x14ac:dyDescent="0.2">
      <c r="A47" s="1"/>
      <c r="B47" s="75">
        <v>300000000</v>
      </c>
      <c r="C47" s="75">
        <v>301000000</v>
      </c>
      <c r="D47" s="76">
        <v>301010000</v>
      </c>
      <c r="E47" s="77">
        <v>301010013</v>
      </c>
      <c r="F47" s="78" t="s">
        <v>1</v>
      </c>
      <c r="G47" s="79" t="s">
        <v>1</v>
      </c>
      <c r="H47" s="80">
        <v>481</v>
      </c>
      <c r="I47" s="79" t="s">
        <v>84</v>
      </c>
      <c r="J47" s="20">
        <v>481481790</v>
      </c>
      <c r="K47" s="71">
        <v>100</v>
      </c>
      <c r="L47" s="60" t="s">
        <v>852</v>
      </c>
      <c r="M47" s="60" t="s">
        <v>6</v>
      </c>
      <c r="N47" s="21" t="s">
        <v>851</v>
      </c>
      <c r="O47" s="40" t="s">
        <v>850</v>
      </c>
      <c r="P47" s="40" t="s">
        <v>849</v>
      </c>
      <c r="Q47" s="31">
        <v>3</v>
      </c>
      <c r="R47" s="32">
        <v>10</v>
      </c>
      <c r="S47" s="15">
        <v>0</v>
      </c>
      <c r="T47" s="16">
        <v>0</v>
      </c>
      <c r="U47" s="15">
        <v>0</v>
      </c>
      <c r="V47" s="15">
        <v>0</v>
      </c>
      <c r="W47" s="16">
        <v>0</v>
      </c>
      <c r="X47" s="15">
        <v>0</v>
      </c>
      <c r="Y47" s="16">
        <v>0</v>
      </c>
      <c r="Z47" s="6"/>
    </row>
    <row r="48" spans="1:26" ht="48" customHeight="1" x14ac:dyDescent="0.2">
      <c r="A48" s="1"/>
      <c r="B48" s="75">
        <v>300000000</v>
      </c>
      <c r="C48" s="75">
        <v>301000000</v>
      </c>
      <c r="D48" s="76">
        <v>301010000</v>
      </c>
      <c r="E48" s="77">
        <v>301010013</v>
      </c>
      <c r="F48" s="78" t="s">
        <v>1</v>
      </c>
      <c r="G48" s="79" t="s">
        <v>1</v>
      </c>
      <c r="H48" s="80">
        <v>481</v>
      </c>
      <c r="I48" s="79" t="s">
        <v>84</v>
      </c>
      <c r="J48" s="20">
        <v>481481820</v>
      </c>
      <c r="K48" s="71">
        <v>100</v>
      </c>
      <c r="L48" s="60" t="s">
        <v>848</v>
      </c>
      <c r="M48" s="60" t="s">
        <v>6</v>
      </c>
      <c r="N48" s="21" t="s">
        <v>847</v>
      </c>
      <c r="O48" s="40" t="s">
        <v>846</v>
      </c>
      <c r="P48" s="40" t="s">
        <v>845</v>
      </c>
      <c r="Q48" s="31">
        <v>3</v>
      </c>
      <c r="R48" s="32">
        <v>9</v>
      </c>
      <c r="S48" s="82">
        <v>0</v>
      </c>
      <c r="T48" s="82">
        <v>0</v>
      </c>
      <c r="U48" s="82">
        <v>7640.5183200000001</v>
      </c>
      <c r="V48" s="82">
        <v>6263.8567800000001</v>
      </c>
      <c r="W48" s="82">
        <v>0</v>
      </c>
      <c r="X48" s="82">
        <v>0</v>
      </c>
      <c r="Y48" s="82">
        <v>0</v>
      </c>
      <c r="Z48" s="6"/>
    </row>
    <row r="49" spans="1:26" ht="48" customHeight="1" x14ac:dyDescent="0.2">
      <c r="A49" s="1"/>
      <c r="B49" s="26">
        <v>300000000</v>
      </c>
      <c r="C49" s="26">
        <v>301000000</v>
      </c>
      <c r="D49" s="43">
        <v>301010000</v>
      </c>
      <c r="E49" s="44">
        <v>301010013</v>
      </c>
      <c r="F49" s="83" t="s">
        <v>1</v>
      </c>
      <c r="G49" s="84" t="s">
        <v>1</v>
      </c>
      <c r="H49" s="85">
        <v>481</v>
      </c>
      <c r="I49" s="84" t="s">
        <v>84</v>
      </c>
      <c r="J49" s="86">
        <v>481481820</v>
      </c>
      <c r="K49" s="71">
        <v>100</v>
      </c>
      <c r="L49" s="87" t="s">
        <v>848</v>
      </c>
      <c r="M49" s="87" t="s">
        <v>6</v>
      </c>
      <c r="N49" s="30" t="s">
        <v>847</v>
      </c>
      <c r="O49" s="25" t="s">
        <v>846</v>
      </c>
      <c r="P49" s="25" t="s">
        <v>845</v>
      </c>
      <c r="Q49" s="31">
        <v>3</v>
      </c>
      <c r="R49" s="32">
        <v>10</v>
      </c>
      <c r="S49" s="82">
        <v>14.44295</v>
      </c>
      <c r="T49" s="82">
        <v>14.44295</v>
      </c>
      <c r="U49" s="82">
        <v>2353.46605</v>
      </c>
      <c r="V49" s="82">
        <v>1727.4979900000001</v>
      </c>
      <c r="W49" s="82">
        <v>0</v>
      </c>
      <c r="X49" s="82">
        <v>0</v>
      </c>
      <c r="Y49" s="82">
        <v>0</v>
      </c>
      <c r="Z49" s="6"/>
    </row>
    <row r="50" spans="1:26" ht="48" customHeight="1" x14ac:dyDescent="0.2">
      <c r="A50" s="1"/>
      <c r="B50" s="135">
        <v>301010016</v>
      </c>
      <c r="C50" s="135"/>
      <c r="D50" s="135"/>
      <c r="E50" s="138"/>
      <c r="F50" s="45">
        <v>301010016</v>
      </c>
      <c r="G50" s="46" t="s">
        <v>844</v>
      </c>
      <c r="H50" s="148"/>
      <c r="I50" s="148"/>
      <c r="J50" s="148"/>
      <c r="K50" s="29">
        <v>100</v>
      </c>
      <c r="L50" s="21"/>
      <c r="M50" s="149"/>
      <c r="N50" s="149"/>
      <c r="O50" s="149"/>
      <c r="P50" s="150"/>
      <c r="Q50" s="8" t="s">
        <v>1</v>
      </c>
      <c r="R50" s="9" t="s">
        <v>1</v>
      </c>
      <c r="S50" s="47">
        <f>S51+S52</f>
        <v>1247.9860100000001</v>
      </c>
      <c r="T50" s="47">
        <f t="shared" ref="T50:Y50" si="9">T51+T52</f>
        <v>1247.9860100000001</v>
      </c>
      <c r="U50" s="47">
        <f t="shared" si="9"/>
        <v>1273.1539299999999</v>
      </c>
      <c r="V50" s="47">
        <f t="shared" si="9"/>
        <v>1273.1539299999999</v>
      </c>
      <c r="W50" s="47">
        <f t="shared" si="9"/>
        <v>1170.5819999999999</v>
      </c>
      <c r="X50" s="47">
        <f t="shared" si="9"/>
        <v>1170.5819999999999</v>
      </c>
      <c r="Y50" s="47">
        <f t="shared" si="9"/>
        <v>1170.5819999999999</v>
      </c>
      <c r="Z50" s="6"/>
    </row>
    <row r="51" spans="1:26" ht="48" customHeight="1" x14ac:dyDescent="0.2">
      <c r="A51" s="1"/>
      <c r="B51" s="2">
        <v>300000000</v>
      </c>
      <c r="C51" s="2">
        <v>301000000</v>
      </c>
      <c r="D51" s="3">
        <v>301010000</v>
      </c>
      <c r="E51" s="67">
        <v>301010016</v>
      </c>
      <c r="F51" s="68" t="s">
        <v>1</v>
      </c>
      <c r="G51" s="4" t="s">
        <v>1</v>
      </c>
      <c r="H51" s="69">
        <v>40</v>
      </c>
      <c r="I51" s="4" t="s">
        <v>89</v>
      </c>
      <c r="J51" s="70">
        <v>40040000</v>
      </c>
      <c r="K51" s="71">
        <v>100</v>
      </c>
      <c r="L51" s="5" t="s">
        <v>843</v>
      </c>
      <c r="M51" s="5" t="s">
        <v>6</v>
      </c>
      <c r="N51" s="72" t="s">
        <v>842</v>
      </c>
      <c r="O51" s="41" t="s">
        <v>841</v>
      </c>
      <c r="P51" s="41" t="s">
        <v>840</v>
      </c>
      <c r="Q51" s="56">
        <v>6</v>
      </c>
      <c r="R51" s="57">
        <v>5</v>
      </c>
      <c r="S51" s="47">
        <v>647.98600999999996</v>
      </c>
      <c r="T51" s="14">
        <v>647.98600999999996</v>
      </c>
      <c r="U51" s="47">
        <v>773.15392999999995</v>
      </c>
      <c r="V51" s="47">
        <v>773.15392999999995</v>
      </c>
      <c r="W51" s="14">
        <v>570.58199999999999</v>
      </c>
      <c r="X51" s="47">
        <v>570.58199999999999</v>
      </c>
      <c r="Y51" s="14">
        <v>570.58199999999999</v>
      </c>
      <c r="Z51" s="6"/>
    </row>
    <row r="52" spans="1:26" ht="48" customHeight="1" x14ac:dyDescent="0.2">
      <c r="A52" s="1"/>
      <c r="B52" s="26">
        <v>300000000</v>
      </c>
      <c r="C52" s="26">
        <v>301000000</v>
      </c>
      <c r="D52" s="43">
        <v>301010000</v>
      </c>
      <c r="E52" s="44">
        <v>301010016</v>
      </c>
      <c r="F52" s="83" t="s">
        <v>1</v>
      </c>
      <c r="G52" s="84" t="s">
        <v>1</v>
      </c>
      <c r="H52" s="85">
        <v>231</v>
      </c>
      <c r="I52" s="84" t="s">
        <v>48</v>
      </c>
      <c r="J52" s="86">
        <v>231025000</v>
      </c>
      <c r="K52" s="71">
        <v>100</v>
      </c>
      <c r="L52" s="87" t="s">
        <v>839</v>
      </c>
      <c r="M52" s="87" t="s">
        <v>6</v>
      </c>
      <c r="N52" s="30" t="s">
        <v>838</v>
      </c>
      <c r="O52" s="25" t="s">
        <v>837</v>
      </c>
      <c r="P52" s="25" t="s">
        <v>836</v>
      </c>
      <c r="Q52" s="31">
        <v>6</v>
      </c>
      <c r="R52" s="32">
        <v>5</v>
      </c>
      <c r="S52" s="73">
        <v>600</v>
      </c>
      <c r="T52" s="74">
        <v>600</v>
      </c>
      <c r="U52" s="13">
        <v>500</v>
      </c>
      <c r="V52" s="13">
        <v>500</v>
      </c>
      <c r="W52" s="12">
        <v>600</v>
      </c>
      <c r="X52" s="13">
        <v>600</v>
      </c>
      <c r="Y52" s="12">
        <v>600</v>
      </c>
      <c r="Z52" s="6"/>
    </row>
    <row r="53" spans="1:26" ht="48" customHeight="1" x14ac:dyDescent="0.2">
      <c r="A53" s="1"/>
      <c r="B53" s="135">
        <v>301010021</v>
      </c>
      <c r="C53" s="135"/>
      <c r="D53" s="135"/>
      <c r="E53" s="138"/>
      <c r="F53" s="45">
        <v>301010021</v>
      </c>
      <c r="G53" s="46" t="s">
        <v>835</v>
      </c>
      <c r="H53" s="148"/>
      <c r="I53" s="148"/>
      <c r="J53" s="148"/>
      <c r="K53" s="29">
        <v>100</v>
      </c>
      <c r="L53" s="21"/>
      <c r="M53" s="149"/>
      <c r="N53" s="149"/>
      <c r="O53" s="149"/>
      <c r="P53" s="150"/>
      <c r="Q53" s="8" t="s">
        <v>1</v>
      </c>
      <c r="R53" s="9" t="s">
        <v>1</v>
      </c>
      <c r="S53" s="47">
        <f>S54+S55+S56</f>
        <v>13205.016350000002</v>
      </c>
      <c r="T53" s="47">
        <f t="shared" ref="T53:Y53" si="10">T54+T55+T56</f>
        <v>13205.016350000002</v>
      </c>
      <c r="U53" s="47">
        <f t="shared" si="10"/>
        <v>13765.99487</v>
      </c>
      <c r="V53" s="47">
        <f t="shared" si="10"/>
        <v>13111.366460000001</v>
      </c>
      <c r="W53" s="47">
        <f t="shared" si="10"/>
        <v>13013.2791</v>
      </c>
      <c r="X53" s="47">
        <f t="shared" si="10"/>
        <v>13013.2791</v>
      </c>
      <c r="Y53" s="47">
        <f t="shared" si="10"/>
        <v>13013.2791</v>
      </c>
      <c r="Z53" s="6"/>
    </row>
    <row r="54" spans="1:26" ht="48" customHeight="1" x14ac:dyDescent="0.2">
      <c r="A54" s="1"/>
      <c r="B54" s="2">
        <v>300000000</v>
      </c>
      <c r="C54" s="2">
        <v>301000000</v>
      </c>
      <c r="D54" s="3">
        <v>301010000</v>
      </c>
      <c r="E54" s="67">
        <v>301010021</v>
      </c>
      <c r="F54" s="68" t="s">
        <v>1</v>
      </c>
      <c r="G54" s="4" t="s">
        <v>1</v>
      </c>
      <c r="H54" s="69">
        <v>231</v>
      </c>
      <c r="I54" s="4" t="s">
        <v>48</v>
      </c>
      <c r="J54" s="70">
        <v>231024000</v>
      </c>
      <c r="K54" s="71">
        <v>100</v>
      </c>
      <c r="L54" s="5" t="s">
        <v>834</v>
      </c>
      <c r="M54" s="5" t="s">
        <v>6</v>
      </c>
      <c r="N54" s="72" t="s">
        <v>833</v>
      </c>
      <c r="O54" s="41" t="s">
        <v>832</v>
      </c>
      <c r="P54" s="41" t="s">
        <v>831</v>
      </c>
      <c r="Q54" s="56">
        <v>7</v>
      </c>
      <c r="R54" s="57">
        <v>9</v>
      </c>
      <c r="S54" s="73">
        <v>5247.6</v>
      </c>
      <c r="T54" s="74">
        <v>5247.6</v>
      </c>
      <c r="U54" s="13">
        <v>5915.8</v>
      </c>
      <c r="V54" s="13">
        <v>5915.79817</v>
      </c>
      <c r="W54" s="12">
        <v>5753.2</v>
      </c>
      <c r="X54" s="13">
        <v>5753.2</v>
      </c>
      <c r="Y54" s="12">
        <v>5753.2</v>
      </c>
      <c r="Z54" s="6"/>
    </row>
    <row r="55" spans="1:26" ht="48" customHeight="1" x14ac:dyDescent="0.2">
      <c r="A55" s="1"/>
      <c r="B55" s="75">
        <v>300000000</v>
      </c>
      <c r="C55" s="75">
        <v>301000000</v>
      </c>
      <c r="D55" s="76">
        <v>301010000</v>
      </c>
      <c r="E55" s="77">
        <v>301010021</v>
      </c>
      <c r="F55" s="78" t="s">
        <v>1</v>
      </c>
      <c r="G55" s="79" t="s">
        <v>1</v>
      </c>
      <c r="H55" s="80">
        <v>231</v>
      </c>
      <c r="I55" s="79" t="s">
        <v>48</v>
      </c>
      <c r="J55" s="20">
        <v>231030000</v>
      </c>
      <c r="K55" s="71">
        <v>100</v>
      </c>
      <c r="L55" s="60" t="s">
        <v>829</v>
      </c>
      <c r="M55" s="60" t="s">
        <v>6</v>
      </c>
      <c r="N55" s="21" t="s">
        <v>828</v>
      </c>
      <c r="O55" s="40" t="s">
        <v>830</v>
      </c>
      <c r="P55" s="40" t="s">
        <v>826</v>
      </c>
      <c r="Q55" s="31">
        <v>7</v>
      </c>
      <c r="R55" s="32">
        <v>9</v>
      </c>
      <c r="S55" s="18">
        <v>7857.4163500000004</v>
      </c>
      <c r="T55" s="17">
        <v>7857.4163500000004</v>
      </c>
      <c r="U55" s="15">
        <v>7750.1948700000003</v>
      </c>
      <c r="V55" s="15">
        <v>7095.5682900000002</v>
      </c>
      <c r="W55" s="16">
        <v>7160.0790999999999</v>
      </c>
      <c r="X55" s="15">
        <v>7160.0790999999999</v>
      </c>
      <c r="Y55" s="16">
        <v>7160.0790999999999</v>
      </c>
      <c r="Z55" s="6"/>
    </row>
    <row r="56" spans="1:26" ht="48" customHeight="1" x14ac:dyDescent="0.2">
      <c r="A56" s="1"/>
      <c r="B56" s="26">
        <v>300000000</v>
      </c>
      <c r="C56" s="26">
        <v>301000000</v>
      </c>
      <c r="D56" s="43">
        <v>301010000</v>
      </c>
      <c r="E56" s="44">
        <v>301010021</v>
      </c>
      <c r="F56" s="83" t="s">
        <v>1</v>
      </c>
      <c r="G56" s="84" t="s">
        <v>1</v>
      </c>
      <c r="H56" s="85">
        <v>241</v>
      </c>
      <c r="I56" s="84" t="s">
        <v>270</v>
      </c>
      <c r="J56" s="86">
        <v>241241158</v>
      </c>
      <c r="K56" s="71">
        <v>100</v>
      </c>
      <c r="L56" s="87" t="s">
        <v>829</v>
      </c>
      <c r="M56" s="87" t="s">
        <v>6</v>
      </c>
      <c r="N56" s="30" t="s">
        <v>828</v>
      </c>
      <c r="O56" s="25" t="s">
        <v>827</v>
      </c>
      <c r="P56" s="25" t="s">
        <v>826</v>
      </c>
      <c r="Q56" s="31">
        <v>7</v>
      </c>
      <c r="R56" s="32">
        <v>7</v>
      </c>
      <c r="S56" s="73">
        <v>100</v>
      </c>
      <c r="T56" s="74">
        <v>100</v>
      </c>
      <c r="U56" s="73">
        <v>100</v>
      </c>
      <c r="V56" s="73">
        <v>100</v>
      </c>
      <c r="W56" s="74">
        <v>100</v>
      </c>
      <c r="X56" s="73">
        <v>100</v>
      </c>
      <c r="Y56" s="74">
        <v>100</v>
      </c>
      <c r="Z56" s="6"/>
    </row>
    <row r="57" spans="1:26" ht="48" customHeight="1" x14ac:dyDescent="0.2">
      <c r="A57" s="1"/>
      <c r="B57" s="135">
        <v>301010022</v>
      </c>
      <c r="C57" s="135"/>
      <c r="D57" s="135"/>
      <c r="E57" s="138"/>
      <c r="F57" s="45">
        <v>301010022</v>
      </c>
      <c r="G57" s="46" t="s">
        <v>825</v>
      </c>
      <c r="H57" s="148"/>
      <c r="I57" s="148"/>
      <c r="J57" s="148"/>
      <c r="K57" s="29">
        <v>105</v>
      </c>
      <c r="L57" s="21"/>
      <c r="M57" s="149"/>
      <c r="N57" s="149"/>
      <c r="O57" s="149"/>
      <c r="P57" s="150"/>
      <c r="Q57" s="8" t="s">
        <v>1</v>
      </c>
      <c r="R57" s="9" t="s">
        <v>1</v>
      </c>
      <c r="S57" s="47">
        <f>S58+S59+S60+S61+S62+S63+S64+S65+S66+S67+S68+S69+S70+S71+S72+S73+S74+S75+S76+S77+S78+S79+S80</f>
        <v>617191.74607000011</v>
      </c>
      <c r="T57" s="47">
        <f t="shared" ref="T57:Y57" si="11">T58+T59+T60+T61+T62+T63+T64+T65+T66+T67+T68+T69+T70+T71+T72+T73+T74+T75+T76+T77+T78+T79+T80</f>
        <v>616738.78928000014</v>
      </c>
      <c r="U57" s="47">
        <f t="shared" si="11"/>
        <v>615150.57726000005</v>
      </c>
      <c r="V57" s="47">
        <f t="shared" si="11"/>
        <v>536694.10918999999</v>
      </c>
      <c r="W57" s="47">
        <f t="shared" si="11"/>
        <v>440551.46372999996</v>
      </c>
      <c r="X57" s="47">
        <f t="shared" si="11"/>
        <v>420351.04022999998</v>
      </c>
      <c r="Y57" s="47">
        <f t="shared" si="11"/>
        <v>419082.02052000002</v>
      </c>
      <c r="Z57" s="6"/>
    </row>
    <row r="58" spans="1:26" ht="48" customHeight="1" x14ac:dyDescent="0.2">
      <c r="A58" s="1"/>
      <c r="B58" s="2">
        <v>300000000</v>
      </c>
      <c r="C58" s="2">
        <v>301000000</v>
      </c>
      <c r="D58" s="3">
        <v>301010000</v>
      </c>
      <c r="E58" s="67">
        <v>301010022</v>
      </c>
      <c r="F58" s="68" t="s">
        <v>1</v>
      </c>
      <c r="G58" s="4" t="s">
        <v>1</v>
      </c>
      <c r="H58" s="69">
        <v>70</v>
      </c>
      <c r="I58" s="4" t="s">
        <v>94</v>
      </c>
      <c r="J58" s="70">
        <v>70180000</v>
      </c>
      <c r="K58" s="71">
        <v>100</v>
      </c>
      <c r="L58" s="5" t="s">
        <v>824</v>
      </c>
      <c r="M58" s="5" t="s">
        <v>6</v>
      </c>
      <c r="N58" s="72" t="s">
        <v>823</v>
      </c>
      <c r="O58" s="41" t="s">
        <v>822</v>
      </c>
      <c r="P58" s="41" t="s">
        <v>821</v>
      </c>
      <c r="Q58" s="56">
        <v>7</v>
      </c>
      <c r="R58" s="57">
        <v>1</v>
      </c>
      <c r="S58" s="47">
        <v>0</v>
      </c>
      <c r="T58" s="14">
        <v>0</v>
      </c>
      <c r="U58" s="47">
        <v>0</v>
      </c>
      <c r="V58" s="47">
        <v>0</v>
      </c>
      <c r="W58" s="14">
        <v>0</v>
      </c>
      <c r="X58" s="47">
        <v>0</v>
      </c>
      <c r="Y58" s="14">
        <v>0</v>
      </c>
      <c r="Z58" s="6"/>
    </row>
    <row r="59" spans="1:26" ht="48" customHeight="1" x14ac:dyDescent="0.2">
      <c r="A59" s="1"/>
      <c r="B59" s="75">
        <v>300000000</v>
      </c>
      <c r="C59" s="75">
        <v>301000000</v>
      </c>
      <c r="D59" s="76">
        <v>301010000</v>
      </c>
      <c r="E59" s="77">
        <v>301010022</v>
      </c>
      <c r="F59" s="78" t="s">
        <v>1</v>
      </c>
      <c r="G59" s="79" t="s">
        <v>1</v>
      </c>
      <c r="H59" s="80">
        <v>231</v>
      </c>
      <c r="I59" s="79" t="s">
        <v>48</v>
      </c>
      <c r="J59" s="20">
        <v>231009000</v>
      </c>
      <c r="K59" s="71">
        <v>100</v>
      </c>
      <c r="L59" s="60" t="s">
        <v>820</v>
      </c>
      <c r="M59" s="60" t="s">
        <v>6</v>
      </c>
      <c r="N59" s="21" t="s">
        <v>819</v>
      </c>
      <c r="O59" s="40" t="s">
        <v>818</v>
      </c>
      <c r="P59" s="40" t="s">
        <v>817</v>
      </c>
      <c r="Q59" s="31">
        <v>7</v>
      </c>
      <c r="R59" s="32">
        <v>2</v>
      </c>
      <c r="S59" s="73">
        <v>24857.599999999999</v>
      </c>
      <c r="T59" s="74">
        <v>24856.140909999998</v>
      </c>
      <c r="U59" s="13">
        <v>23508.3</v>
      </c>
      <c r="V59" s="13">
        <v>18241.06553</v>
      </c>
      <c r="W59" s="12">
        <v>31454.9</v>
      </c>
      <c r="X59" s="13">
        <v>30096.799999999999</v>
      </c>
      <c r="Y59" s="12">
        <v>29808.6</v>
      </c>
      <c r="Z59" s="6"/>
    </row>
    <row r="60" spans="1:26" ht="48" customHeight="1" x14ac:dyDescent="0.2">
      <c r="A60" s="1"/>
      <c r="B60" s="75">
        <v>300000000</v>
      </c>
      <c r="C60" s="75">
        <v>301000000</v>
      </c>
      <c r="D60" s="76">
        <v>301010000</v>
      </c>
      <c r="E60" s="77">
        <v>301010022</v>
      </c>
      <c r="F60" s="78" t="s">
        <v>1</v>
      </c>
      <c r="G60" s="79" t="s">
        <v>1</v>
      </c>
      <c r="H60" s="80">
        <v>231</v>
      </c>
      <c r="I60" s="79" t="s">
        <v>48</v>
      </c>
      <c r="J60" s="20">
        <v>231016100</v>
      </c>
      <c r="K60" s="71">
        <v>100</v>
      </c>
      <c r="L60" s="60" t="s">
        <v>816</v>
      </c>
      <c r="M60" s="60" t="s">
        <v>6</v>
      </c>
      <c r="N60" s="21" t="s">
        <v>781</v>
      </c>
      <c r="O60" s="40" t="s">
        <v>815</v>
      </c>
      <c r="P60" s="40" t="s">
        <v>779</v>
      </c>
      <c r="Q60" s="31">
        <v>7</v>
      </c>
      <c r="R60" s="32">
        <v>2</v>
      </c>
      <c r="S60" s="18">
        <v>40794.800000000003</v>
      </c>
      <c r="T60" s="17">
        <v>40343.477339999998</v>
      </c>
      <c r="U60" s="15">
        <v>41559.800000000003</v>
      </c>
      <c r="V60" s="15">
        <v>36875.799449999999</v>
      </c>
      <c r="W60" s="16">
        <v>41716.1</v>
      </c>
      <c r="X60" s="15">
        <v>41872.300000000003</v>
      </c>
      <c r="Y60" s="16">
        <v>41716.1</v>
      </c>
      <c r="Z60" s="6"/>
    </row>
    <row r="61" spans="1:26" ht="48" customHeight="1" x14ac:dyDescent="0.2">
      <c r="A61" s="1"/>
      <c r="B61" s="75">
        <v>300000000</v>
      </c>
      <c r="C61" s="75">
        <v>301000000</v>
      </c>
      <c r="D61" s="76">
        <v>301010000</v>
      </c>
      <c r="E61" s="77">
        <v>301010022</v>
      </c>
      <c r="F61" s="78" t="s">
        <v>1</v>
      </c>
      <c r="G61" s="79" t="s">
        <v>1</v>
      </c>
      <c r="H61" s="80">
        <v>231</v>
      </c>
      <c r="I61" s="79" t="s">
        <v>48</v>
      </c>
      <c r="J61" s="20">
        <v>231016200</v>
      </c>
      <c r="K61" s="71">
        <v>100</v>
      </c>
      <c r="L61" s="60" t="s">
        <v>814</v>
      </c>
      <c r="M61" s="60" t="s">
        <v>6</v>
      </c>
      <c r="N61" s="21" t="s">
        <v>813</v>
      </c>
      <c r="O61" s="40" t="s">
        <v>812</v>
      </c>
      <c r="P61" s="40" t="s">
        <v>811</v>
      </c>
      <c r="Q61" s="31">
        <v>7</v>
      </c>
      <c r="R61" s="32">
        <v>2</v>
      </c>
      <c r="S61" s="18">
        <v>841.3</v>
      </c>
      <c r="T61" s="17">
        <v>841.16</v>
      </c>
      <c r="U61" s="15">
        <v>2689.7</v>
      </c>
      <c r="V61" s="15">
        <v>2514.8694999999998</v>
      </c>
      <c r="W61" s="16">
        <v>2651.9189999999999</v>
      </c>
      <c r="X61" s="15">
        <v>2651.9189999999999</v>
      </c>
      <c r="Y61" s="16">
        <v>3205.6570000000002</v>
      </c>
      <c r="Z61" s="6"/>
    </row>
    <row r="62" spans="1:26" ht="48" customHeight="1" x14ac:dyDescent="0.2">
      <c r="A62" s="1"/>
      <c r="B62" s="75">
        <v>300000000</v>
      </c>
      <c r="C62" s="75">
        <v>301000000</v>
      </c>
      <c r="D62" s="76">
        <v>301010000</v>
      </c>
      <c r="E62" s="77">
        <v>301010022</v>
      </c>
      <c r="F62" s="78" t="s">
        <v>1</v>
      </c>
      <c r="G62" s="79" t="s">
        <v>1</v>
      </c>
      <c r="H62" s="80">
        <v>231</v>
      </c>
      <c r="I62" s="79" t="s">
        <v>48</v>
      </c>
      <c r="J62" s="20">
        <v>231037000</v>
      </c>
      <c r="K62" s="71">
        <v>100</v>
      </c>
      <c r="L62" s="60" t="s">
        <v>810</v>
      </c>
      <c r="M62" s="60" t="s">
        <v>6</v>
      </c>
      <c r="N62" s="21" t="s">
        <v>691</v>
      </c>
      <c r="O62" s="40" t="s">
        <v>809</v>
      </c>
      <c r="P62" s="40" t="s">
        <v>690</v>
      </c>
      <c r="Q62" s="31">
        <v>7</v>
      </c>
      <c r="R62" s="32">
        <v>2</v>
      </c>
      <c r="S62" s="18">
        <v>0</v>
      </c>
      <c r="T62" s="17">
        <v>0</v>
      </c>
      <c r="U62" s="18">
        <v>787.45500000000004</v>
      </c>
      <c r="V62" s="18">
        <v>787.45500000000004</v>
      </c>
      <c r="W62" s="17">
        <v>0</v>
      </c>
      <c r="X62" s="18">
        <v>0</v>
      </c>
      <c r="Y62" s="17">
        <v>0</v>
      </c>
      <c r="Z62" s="6"/>
    </row>
    <row r="63" spans="1:26" ht="48" customHeight="1" x14ac:dyDescent="0.2">
      <c r="A63" s="1"/>
      <c r="B63" s="75"/>
      <c r="C63" s="75"/>
      <c r="D63" s="76"/>
      <c r="E63" s="77"/>
      <c r="F63" s="78"/>
      <c r="G63" s="79"/>
      <c r="H63" s="80">
        <v>231</v>
      </c>
      <c r="I63" s="79" t="s">
        <v>48</v>
      </c>
      <c r="J63" s="20">
        <v>231037000</v>
      </c>
      <c r="K63" s="71">
        <v>100</v>
      </c>
      <c r="L63" s="60" t="s">
        <v>810</v>
      </c>
      <c r="M63" s="60" t="s">
        <v>6</v>
      </c>
      <c r="N63" s="21" t="s">
        <v>691</v>
      </c>
      <c r="O63" s="40" t="s">
        <v>809</v>
      </c>
      <c r="P63" s="40" t="s">
        <v>690</v>
      </c>
      <c r="Q63" s="31">
        <v>7</v>
      </c>
      <c r="R63" s="32">
        <v>1</v>
      </c>
      <c r="S63" s="18">
        <v>110</v>
      </c>
      <c r="T63" s="17">
        <v>110</v>
      </c>
      <c r="U63" s="15">
        <v>0</v>
      </c>
      <c r="V63" s="15">
        <v>0</v>
      </c>
      <c r="W63" s="16">
        <v>0</v>
      </c>
      <c r="X63" s="15">
        <v>0</v>
      </c>
      <c r="Y63" s="16">
        <v>0</v>
      </c>
      <c r="Z63" s="6"/>
    </row>
    <row r="64" spans="1:26" ht="48" customHeight="1" x14ac:dyDescent="0.2">
      <c r="A64" s="1"/>
      <c r="B64" s="75">
        <v>300000000</v>
      </c>
      <c r="C64" s="75">
        <v>301000000</v>
      </c>
      <c r="D64" s="76">
        <v>301010000</v>
      </c>
      <c r="E64" s="77">
        <v>301010022</v>
      </c>
      <c r="F64" s="78" t="s">
        <v>1</v>
      </c>
      <c r="G64" s="79" t="s">
        <v>1</v>
      </c>
      <c r="H64" s="80">
        <v>231</v>
      </c>
      <c r="I64" s="79" t="s">
        <v>48</v>
      </c>
      <c r="J64" s="20">
        <v>231231011</v>
      </c>
      <c r="K64" s="71">
        <v>100</v>
      </c>
      <c r="L64" s="60" t="s">
        <v>808</v>
      </c>
      <c r="M64" s="60" t="s">
        <v>6</v>
      </c>
      <c r="N64" s="21" t="s">
        <v>807</v>
      </c>
      <c r="O64" s="40" t="s">
        <v>806</v>
      </c>
      <c r="P64" s="40" t="s">
        <v>805</v>
      </c>
      <c r="Q64" s="31">
        <v>7</v>
      </c>
      <c r="R64" s="32">
        <v>9</v>
      </c>
      <c r="S64" s="18">
        <v>50828.480629999998</v>
      </c>
      <c r="T64" s="18">
        <v>50828.480629999998</v>
      </c>
      <c r="U64" s="15">
        <f>17976.53688-993.8</f>
        <v>16982.73688</v>
      </c>
      <c r="V64" s="15">
        <f>17976.53688-994</f>
        <v>16982.53688</v>
      </c>
      <c r="W64" s="16">
        <v>0</v>
      </c>
      <c r="X64" s="15">
        <v>0</v>
      </c>
      <c r="Y64" s="16">
        <v>0</v>
      </c>
      <c r="Z64" s="6"/>
    </row>
    <row r="65" spans="1:26" ht="48" customHeight="1" x14ac:dyDescent="0.2">
      <c r="A65" s="1"/>
      <c r="B65" s="75">
        <v>300000000</v>
      </c>
      <c r="C65" s="75">
        <v>301000000</v>
      </c>
      <c r="D65" s="76">
        <v>301010000</v>
      </c>
      <c r="E65" s="77">
        <v>301010022</v>
      </c>
      <c r="F65" s="78" t="s">
        <v>1</v>
      </c>
      <c r="G65" s="79" t="s">
        <v>1</v>
      </c>
      <c r="H65" s="80">
        <v>231</v>
      </c>
      <c r="I65" s="79" t="s">
        <v>48</v>
      </c>
      <c r="J65" s="20">
        <v>231231050</v>
      </c>
      <c r="K65" s="71">
        <v>100</v>
      </c>
      <c r="L65" s="60" t="s">
        <v>804</v>
      </c>
      <c r="M65" s="60" t="s">
        <v>6</v>
      </c>
      <c r="N65" s="21" t="s">
        <v>803</v>
      </c>
      <c r="O65" s="40" t="s">
        <v>802</v>
      </c>
      <c r="P65" s="40" t="s">
        <v>801</v>
      </c>
      <c r="Q65" s="31">
        <v>7</v>
      </c>
      <c r="R65" s="32">
        <v>1</v>
      </c>
      <c r="S65" s="18">
        <v>171226.30065000002</v>
      </c>
      <c r="T65" s="18">
        <v>171226.30065000002</v>
      </c>
      <c r="U65" s="15">
        <v>160813.18971999999</v>
      </c>
      <c r="V65" s="15">
        <v>143766.01248</v>
      </c>
      <c r="W65" s="16">
        <v>119803.56299999999</v>
      </c>
      <c r="X65" s="15">
        <v>116468.942</v>
      </c>
      <c r="Y65" s="16">
        <v>113937.21967000001</v>
      </c>
      <c r="Z65" s="6"/>
    </row>
    <row r="66" spans="1:26" ht="48" customHeight="1" x14ac:dyDescent="0.2">
      <c r="A66" s="1"/>
      <c r="B66" s="75">
        <v>300000000</v>
      </c>
      <c r="C66" s="75">
        <v>301000000</v>
      </c>
      <c r="D66" s="76">
        <v>301010000</v>
      </c>
      <c r="E66" s="77">
        <v>301010022</v>
      </c>
      <c r="F66" s="78" t="s">
        <v>1</v>
      </c>
      <c r="G66" s="79" t="s">
        <v>1</v>
      </c>
      <c r="H66" s="80">
        <v>231</v>
      </c>
      <c r="I66" s="79" t="s">
        <v>48</v>
      </c>
      <c r="J66" s="20">
        <v>231231070</v>
      </c>
      <c r="K66" s="71">
        <v>100</v>
      </c>
      <c r="L66" s="60" t="s">
        <v>800</v>
      </c>
      <c r="M66" s="60" t="s">
        <v>6</v>
      </c>
      <c r="N66" s="21" t="s">
        <v>799</v>
      </c>
      <c r="O66" s="40" t="s">
        <v>798</v>
      </c>
      <c r="P66" s="40" t="s">
        <v>797</v>
      </c>
      <c r="Q66" s="31">
        <v>7</v>
      </c>
      <c r="R66" s="32">
        <v>2</v>
      </c>
      <c r="S66" s="18">
        <v>197581.97953000001</v>
      </c>
      <c r="T66" s="18">
        <v>197581.94448999999</v>
      </c>
      <c r="U66" s="15">
        <v>195474.0313</v>
      </c>
      <c r="V66" s="15">
        <v>166889.79141000001</v>
      </c>
      <c r="W66" s="16">
        <v>134027.15109</v>
      </c>
      <c r="X66" s="15">
        <v>125720.74309</v>
      </c>
      <c r="Y66" s="16">
        <v>125319.89606</v>
      </c>
      <c r="Z66" s="6"/>
    </row>
    <row r="67" spans="1:26" ht="48" customHeight="1" x14ac:dyDescent="0.2">
      <c r="A67" s="1"/>
      <c r="B67" s="75">
        <v>300000000</v>
      </c>
      <c r="C67" s="75">
        <v>301000000</v>
      </c>
      <c r="D67" s="76">
        <v>301010000</v>
      </c>
      <c r="E67" s="77">
        <v>301010022</v>
      </c>
      <c r="F67" s="78" t="s">
        <v>1</v>
      </c>
      <c r="G67" s="79" t="s">
        <v>1</v>
      </c>
      <c r="H67" s="80">
        <v>231</v>
      </c>
      <c r="I67" s="79" t="s">
        <v>48</v>
      </c>
      <c r="J67" s="20">
        <v>231231080</v>
      </c>
      <c r="K67" s="71">
        <v>100</v>
      </c>
      <c r="L67" s="60" t="s">
        <v>796</v>
      </c>
      <c r="M67" s="60" t="s">
        <v>6</v>
      </c>
      <c r="N67" s="21" t="s">
        <v>795</v>
      </c>
      <c r="O67" s="40" t="s">
        <v>794</v>
      </c>
      <c r="P67" s="40" t="s">
        <v>793</v>
      </c>
      <c r="Q67" s="31">
        <v>7</v>
      </c>
      <c r="R67" s="32">
        <v>3</v>
      </c>
      <c r="S67" s="18">
        <v>101434.80546</v>
      </c>
      <c r="T67" s="17">
        <v>101434.80546</v>
      </c>
      <c r="U67" s="15">
        <v>106896.02687</v>
      </c>
      <c r="V67" s="15">
        <v>91426.140190000006</v>
      </c>
      <c r="W67" s="16">
        <v>97329.872000000003</v>
      </c>
      <c r="X67" s="15">
        <v>90353.927500000005</v>
      </c>
      <c r="Y67" s="16">
        <v>91786.889150000003</v>
      </c>
      <c r="Z67" s="6"/>
    </row>
    <row r="68" spans="1:26" ht="48" customHeight="1" x14ac:dyDescent="0.2">
      <c r="A68" s="1"/>
      <c r="B68" s="75">
        <v>300000000</v>
      </c>
      <c r="C68" s="75">
        <v>301000000</v>
      </c>
      <c r="D68" s="76">
        <v>301010000</v>
      </c>
      <c r="E68" s="77">
        <v>301010022</v>
      </c>
      <c r="F68" s="78" t="s">
        <v>1</v>
      </c>
      <c r="G68" s="79" t="s">
        <v>1</v>
      </c>
      <c r="H68" s="80">
        <v>231</v>
      </c>
      <c r="I68" s="79" t="s">
        <v>48</v>
      </c>
      <c r="J68" s="20">
        <v>231231100</v>
      </c>
      <c r="K68" s="71">
        <v>100</v>
      </c>
      <c r="L68" s="60" t="s">
        <v>792</v>
      </c>
      <c r="M68" s="60" t="s">
        <v>6</v>
      </c>
      <c r="N68" s="21" t="s">
        <v>791</v>
      </c>
      <c r="O68" s="40" t="s">
        <v>790</v>
      </c>
      <c r="P68" s="40" t="s">
        <v>789</v>
      </c>
      <c r="Q68" s="31">
        <v>7</v>
      </c>
      <c r="R68" s="32">
        <v>9</v>
      </c>
      <c r="S68" s="18">
        <v>20092.289799999999</v>
      </c>
      <c r="T68" s="18">
        <v>20092.289799999999</v>
      </c>
      <c r="U68" s="15">
        <v>24028.43147</v>
      </c>
      <c r="V68" s="15">
        <v>18469.39229</v>
      </c>
      <c r="W68" s="16">
        <v>4124.4086399999997</v>
      </c>
      <c r="X68" s="15">
        <v>4124.4086399999997</v>
      </c>
      <c r="Y68" s="16">
        <v>4124.4086399999997</v>
      </c>
      <c r="Z68" s="6"/>
    </row>
    <row r="69" spans="1:26" ht="48" customHeight="1" x14ac:dyDescent="0.2">
      <c r="A69" s="1"/>
      <c r="B69" s="75">
        <v>300000000</v>
      </c>
      <c r="C69" s="75">
        <v>301000000</v>
      </c>
      <c r="D69" s="76">
        <v>301010000</v>
      </c>
      <c r="E69" s="77">
        <v>301010022</v>
      </c>
      <c r="F69" s="78" t="s">
        <v>1</v>
      </c>
      <c r="G69" s="79" t="s">
        <v>1</v>
      </c>
      <c r="H69" s="80">
        <v>231</v>
      </c>
      <c r="I69" s="79" t="s">
        <v>48</v>
      </c>
      <c r="J69" s="20">
        <v>231231190</v>
      </c>
      <c r="K69" s="71">
        <v>100</v>
      </c>
      <c r="L69" s="60" t="s">
        <v>788</v>
      </c>
      <c r="M69" s="60" t="s">
        <v>6</v>
      </c>
      <c r="N69" s="21" t="s">
        <v>787</v>
      </c>
      <c r="O69" s="40" t="s">
        <v>786</v>
      </c>
      <c r="P69" s="40" t="s">
        <v>785</v>
      </c>
      <c r="Q69" s="31">
        <v>7</v>
      </c>
      <c r="R69" s="32">
        <v>9</v>
      </c>
      <c r="S69" s="15">
        <v>0</v>
      </c>
      <c r="T69" s="16">
        <v>0</v>
      </c>
      <c r="U69" s="15">
        <v>0</v>
      </c>
      <c r="V69" s="15">
        <v>0</v>
      </c>
      <c r="W69" s="16">
        <v>0</v>
      </c>
      <c r="X69" s="15">
        <v>0</v>
      </c>
      <c r="Y69" s="16">
        <v>0</v>
      </c>
      <c r="Z69" s="6"/>
    </row>
    <row r="70" spans="1:26" ht="48" customHeight="1" x14ac:dyDescent="0.2">
      <c r="A70" s="1"/>
      <c r="B70" s="75">
        <v>300000000</v>
      </c>
      <c r="C70" s="75">
        <v>301000000</v>
      </c>
      <c r="D70" s="76">
        <v>301010000</v>
      </c>
      <c r="E70" s="77">
        <v>301010022</v>
      </c>
      <c r="F70" s="78" t="s">
        <v>1</v>
      </c>
      <c r="G70" s="79" t="s">
        <v>1</v>
      </c>
      <c r="H70" s="80">
        <v>231</v>
      </c>
      <c r="I70" s="79" t="s">
        <v>48</v>
      </c>
      <c r="J70" s="20">
        <v>231231200</v>
      </c>
      <c r="K70" s="71">
        <v>100</v>
      </c>
      <c r="L70" s="60" t="s">
        <v>784</v>
      </c>
      <c r="M70" s="60" t="s">
        <v>6</v>
      </c>
      <c r="N70" s="21" t="s">
        <v>691</v>
      </c>
      <c r="O70" s="40" t="s">
        <v>783</v>
      </c>
      <c r="P70" s="40" t="s">
        <v>690</v>
      </c>
      <c r="Q70" s="31">
        <v>7</v>
      </c>
      <c r="R70" s="32">
        <v>1</v>
      </c>
      <c r="S70" s="18">
        <v>838.52</v>
      </c>
      <c r="T70" s="17">
        <v>838.52</v>
      </c>
      <c r="U70" s="15">
        <v>2096.605</v>
      </c>
      <c r="V70" s="15">
        <v>2009.7380000000001</v>
      </c>
      <c r="W70" s="16"/>
      <c r="X70" s="15"/>
      <c r="Y70" s="16"/>
      <c r="Z70" s="6"/>
    </row>
    <row r="71" spans="1:26" ht="48" customHeight="1" x14ac:dyDescent="0.2">
      <c r="A71" s="1"/>
      <c r="B71" s="75">
        <v>300000000</v>
      </c>
      <c r="C71" s="75">
        <v>301000000</v>
      </c>
      <c r="D71" s="76">
        <v>301010000</v>
      </c>
      <c r="E71" s="77">
        <v>301010022</v>
      </c>
      <c r="F71" s="78" t="s">
        <v>1</v>
      </c>
      <c r="G71" s="79" t="s">
        <v>1</v>
      </c>
      <c r="H71" s="80">
        <v>231</v>
      </c>
      <c r="I71" s="79" t="s">
        <v>48</v>
      </c>
      <c r="J71" s="20">
        <v>231231200</v>
      </c>
      <c r="K71" s="71">
        <v>100</v>
      </c>
      <c r="L71" s="60" t="s">
        <v>784</v>
      </c>
      <c r="M71" s="60" t="s">
        <v>6</v>
      </c>
      <c r="N71" s="21" t="s">
        <v>691</v>
      </c>
      <c r="O71" s="40" t="s">
        <v>783</v>
      </c>
      <c r="P71" s="40" t="s">
        <v>690</v>
      </c>
      <c r="Q71" s="31">
        <v>7</v>
      </c>
      <c r="R71" s="32">
        <v>2</v>
      </c>
      <c r="S71" s="18">
        <v>370</v>
      </c>
      <c r="T71" s="17">
        <v>370</v>
      </c>
      <c r="U71" s="15">
        <v>46.65</v>
      </c>
      <c r="V71" s="15">
        <v>43.63</v>
      </c>
      <c r="W71" s="16">
        <v>0</v>
      </c>
      <c r="X71" s="15">
        <v>0</v>
      </c>
      <c r="Y71" s="16">
        <v>0</v>
      </c>
      <c r="Z71" s="6"/>
    </row>
    <row r="72" spans="1:26" ht="48" customHeight="1" x14ac:dyDescent="0.2">
      <c r="A72" s="1"/>
      <c r="B72" s="75">
        <v>300000000</v>
      </c>
      <c r="C72" s="75">
        <v>301000000</v>
      </c>
      <c r="D72" s="76">
        <v>301010000</v>
      </c>
      <c r="E72" s="77">
        <v>301010022</v>
      </c>
      <c r="F72" s="78" t="s">
        <v>1</v>
      </c>
      <c r="G72" s="79" t="s">
        <v>1</v>
      </c>
      <c r="H72" s="80">
        <v>231</v>
      </c>
      <c r="I72" s="79" t="s">
        <v>48</v>
      </c>
      <c r="J72" s="20">
        <v>231231290</v>
      </c>
      <c r="K72" s="71">
        <v>100</v>
      </c>
      <c r="L72" s="60" t="s">
        <v>782</v>
      </c>
      <c r="M72" s="60" t="s">
        <v>6</v>
      </c>
      <c r="N72" s="21" t="s">
        <v>781</v>
      </c>
      <c r="O72" s="40" t="s">
        <v>780</v>
      </c>
      <c r="P72" s="40" t="s">
        <v>779</v>
      </c>
      <c r="Q72" s="31">
        <v>7</v>
      </c>
      <c r="R72" s="32">
        <v>1</v>
      </c>
      <c r="S72" s="63">
        <v>0</v>
      </c>
      <c r="T72" s="62">
        <v>0</v>
      </c>
      <c r="U72" s="47">
        <v>3040</v>
      </c>
      <c r="V72" s="47">
        <v>1698.9274399999999</v>
      </c>
      <c r="W72" s="14">
        <v>3840</v>
      </c>
      <c r="X72" s="47">
        <v>3840</v>
      </c>
      <c r="Y72" s="14">
        <v>3840</v>
      </c>
      <c r="Z72" s="6"/>
    </row>
    <row r="73" spans="1:26" ht="48" customHeight="1" x14ac:dyDescent="0.2">
      <c r="A73" s="1"/>
      <c r="B73" s="75">
        <v>300000000</v>
      </c>
      <c r="C73" s="75">
        <v>301000000</v>
      </c>
      <c r="D73" s="76">
        <v>301010000</v>
      </c>
      <c r="E73" s="77">
        <v>301010022</v>
      </c>
      <c r="F73" s="78" t="s">
        <v>1</v>
      </c>
      <c r="G73" s="79" t="s">
        <v>1</v>
      </c>
      <c r="H73" s="80">
        <v>241</v>
      </c>
      <c r="I73" s="79" t="s">
        <v>270</v>
      </c>
      <c r="J73" s="20">
        <v>241081133</v>
      </c>
      <c r="K73" s="71">
        <v>100</v>
      </c>
      <c r="L73" s="60" t="s">
        <v>778</v>
      </c>
      <c r="M73" s="60" t="s">
        <v>6</v>
      </c>
      <c r="N73" s="21" t="s">
        <v>777</v>
      </c>
      <c r="O73" s="40" t="s">
        <v>776</v>
      </c>
      <c r="P73" s="40" t="s">
        <v>775</v>
      </c>
      <c r="Q73" s="31">
        <v>7</v>
      </c>
      <c r="R73" s="32">
        <v>3</v>
      </c>
      <c r="S73" s="73">
        <v>0</v>
      </c>
      <c r="T73" s="74">
        <v>0</v>
      </c>
      <c r="U73" s="73">
        <v>0</v>
      </c>
      <c r="V73" s="73">
        <v>0</v>
      </c>
      <c r="W73" s="74">
        <v>0</v>
      </c>
      <c r="X73" s="73">
        <v>0</v>
      </c>
      <c r="Y73" s="74">
        <v>0</v>
      </c>
      <c r="Z73" s="6"/>
    </row>
    <row r="74" spans="1:26" ht="48" customHeight="1" x14ac:dyDescent="0.2">
      <c r="A74" s="1"/>
      <c r="B74" s="75">
        <v>300000000</v>
      </c>
      <c r="C74" s="75">
        <v>301000000</v>
      </c>
      <c r="D74" s="76">
        <v>301010000</v>
      </c>
      <c r="E74" s="77">
        <v>301010022</v>
      </c>
      <c r="F74" s="78" t="s">
        <v>1</v>
      </c>
      <c r="G74" s="79" t="s">
        <v>1</v>
      </c>
      <c r="H74" s="80">
        <v>241</v>
      </c>
      <c r="I74" s="79" t="s">
        <v>270</v>
      </c>
      <c r="J74" s="20">
        <v>241084145</v>
      </c>
      <c r="K74" s="71">
        <v>100</v>
      </c>
      <c r="L74" s="60" t="s">
        <v>774</v>
      </c>
      <c r="M74" s="60" t="s">
        <v>6</v>
      </c>
      <c r="N74" s="21" t="s">
        <v>773</v>
      </c>
      <c r="O74" s="40" t="s">
        <v>772</v>
      </c>
      <c r="P74" s="40" t="s">
        <v>771</v>
      </c>
      <c r="Q74" s="31">
        <v>11</v>
      </c>
      <c r="R74" s="32">
        <v>1</v>
      </c>
      <c r="S74" s="18">
        <v>3753.2359999999999</v>
      </c>
      <c r="T74" s="17">
        <v>3753.2359999999999</v>
      </c>
      <c r="U74" s="18">
        <v>600</v>
      </c>
      <c r="V74" s="18">
        <v>361.1</v>
      </c>
      <c r="W74" s="17">
        <v>5603.55</v>
      </c>
      <c r="X74" s="18">
        <v>5222</v>
      </c>
      <c r="Y74" s="17">
        <v>5343.25</v>
      </c>
      <c r="Z74" s="6"/>
    </row>
    <row r="75" spans="1:26" ht="48" customHeight="1" x14ac:dyDescent="0.2">
      <c r="A75" s="1"/>
      <c r="B75" s="75">
        <v>300000000</v>
      </c>
      <c r="C75" s="75">
        <v>301000000</v>
      </c>
      <c r="D75" s="76">
        <v>301010000</v>
      </c>
      <c r="E75" s="77">
        <v>301010022</v>
      </c>
      <c r="F75" s="78" t="s">
        <v>1</v>
      </c>
      <c r="G75" s="79" t="s">
        <v>1</v>
      </c>
      <c r="H75" s="80">
        <v>241</v>
      </c>
      <c r="I75" s="79" t="s">
        <v>270</v>
      </c>
      <c r="J75" s="20">
        <v>241241142</v>
      </c>
      <c r="K75" s="71">
        <v>100</v>
      </c>
      <c r="L75" s="60" t="s">
        <v>770</v>
      </c>
      <c r="M75" s="60" t="s">
        <v>6</v>
      </c>
      <c r="N75" s="21" t="s">
        <v>769</v>
      </c>
      <c r="O75" s="40" t="s">
        <v>768</v>
      </c>
      <c r="P75" s="40" t="s">
        <v>767</v>
      </c>
      <c r="Q75" s="31">
        <v>7</v>
      </c>
      <c r="R75" s="32">
        <v>3</v>
      </c>
      <c r="S75" s="15">
        <v>0</v>
      </c>
      <c r="T75" s="16">
        <v>0</v>
      </c>
      <c r="U75" s="15">
        <v>0</v>
      </c>
      <c r="V75" s="15">
        <v>0</v>
      </c>
      <c r="W75" s="16">
        <v>0</v>
      </c>
      <c r="X75" s="15">
        <v>0</v>
      </c>
      <c r="Y75" s="16">
        <v>0</v>
      </c>
      <c r="Z75" s="6"/>
    </row>
    <row r="76" spans="1:26" ht="48" customHeight="1" x14ac:dyDescent="0.2">
      <c r="A76" s="1"/>
      <c r="B76" s="75">
        <v>300000000</v>
      </c>
      <c r="C76" s="75">
        <v>301000000</v>
      </c>
      <c r="D76" s="76">
        <v>301010000</v>
      </c>
      <c r="E76" s="77">
        <v>301010022</v>
      </c>
      <c r="F76" s="78" t="s">
        <v>1</v>
      </c>
      <c r="G76" s="79" t="s">
        <v>1</v>
      </c>
      <c r="H76" s="80">
        <v>241</v>
      </c>
      <c r="I76" s="79" t="s">
        <v>270</v>
      </c>
      <c r="J76" s="20">
        <v>241241145</v>
      </c>
      <c r="K76" s="71">
        <v>100</v>
      </c>
      <c r="L76" s="60" t="s">
        <v>766</v>
      </c>
      <c r="M76" s="60" t="s">
        <v>6</v>
      </c>
      <c r="N76" s="21" t="s">
        <v>765</v>
      </c>
      <c r="O76" s="40" t="s">
        <v>764</v>
      </c>
      <c r="P76" s="40" t="s">
        <v>763</v>
      </c>
      <c r="Q76" s="31">
        <v>11</v>
      </c>
      <c r="R76" s="32">
        <v>1</v>
      </c>
      <c r="S76" s="18">
        <v>4462.4340000000002</v>
      </c>
      <c r="T76" s="17">
        <v>4462.4340000000002</v>
      </c>
      <c r="U76" s="18">
        <v>499</v>
      </c>
      <c r="V76" s="18">
        <v>499</v>
      </c>
      <c r="W76" s="17">
        <v>0</v>
      </c>
      <c r="X76" s="18">
        <v>0</v>
      </c>
      <c r="Y76" s="17">
        <v>0</v>
      </c>
      <c r="Z76" s="6"/>
    </row>
    <row r="77" spans="1:26" ht="48" customHeight="1" x14ac:dyDescent="0.2">
      <c r="A77" s="1"/>
      <c r="B77" s="75">
        <v>300000000</v>
      </c>
      <c r="C77" s="75">
        <v>301000000</v>
      </c>
      <c r="D77" s="76">
        <v>301010000</v>
      </c>
      <c r="E77" s="77">
        <v>301010022</v>
      </c>
      <c r="F77" s="78" t="s">
        <v>1</v>
      </c>
      <c r="G77" s="79" t="s">
        <v>1</v>
      </c>
      <c r="H77" s="80">
        <v>241</v>
      </c>
      <c r="I77" s="79" t="s">
        <v>270</v>
      </c>
      <c r="J77" s="20">
        <v>241241146</v>
      </c>
      <c r="K77" s="71">
        <v>100</v>
      </c>
      <c r="L77" s="60" t="s">
        <v>762</v>
      </c>
      <c r="M77" s="60" t="s">
        <v>6</v>
      </c>
      <c r="N77" s="21" t="s">
        <v>761</v>
      </c>
      <c r="O77" s="40" t="s">
        <v>760</v>
      </c>
      <c r="P77" s="40" t="s">
        <v>759</v>
      </c>
      <c r="Q77" s="31">
        <v>7</v>
      </c>
      <c r="R77" s="32">
        <v>3</v>
      </c>
      <c r="S77" s="18">
        <v>0</v>
      </c>
      <c r="T77" s="17">
        <v>0</v>
      </c>
      <c r="U77" s="18">
        <v>0</v>
      </c>
      <c r="V77" s="18">
        <v>0</v>
      </c>
      <c r="W77" s="17">
        <v>0</v>
      </c>
      <c r="X77" s="18">
        <v>0</v>
      </c>
      <c r="Y77" s="17">
        <v>0</v>
      </c>
      <c r="Z77" s="6"/>
    </row>
    <row r="78" spans="1:26" ht="48" customHeight="1" x14ac:dyDescent="0.2">
      <c r="A78" s="1"/>
      <c r="B78" s="75">
        <v>300000000</v>
      </c>
      <c r="C78" s="75">
        <v>301000000</v>
      </c>
      <c r="D78" s="76">
        <v>301010000</v>
      </c>
      <c r="E78" s="77">
        <v>301010022</v>
      </c>
      <c r="F78" s="78" t="s">
        <v>1</v>
      </c>
      <c r="G78" s="79" t="s">
        <v>1</v>
      </c>
      <c r="H78" s="80">
        <v>241</v>
      </c>
      <c r="I78" s="79" t="s">
        <v>270</v>
      </c>
      <c r="J78" s="20">
        <v>241241149</v>
      </c>
      <c r="K78" s="71">
        <v>100</v>
      </c>
      <c r="L78" s="60" t="s">
        <v>758</v>
      </c>
      <c r="M78" s="60" t="s">
        <v>6</v>
      </c>
      <c r="N78" s="21" t="s">
        <v>757</v>
      </c>
      <c r="O78" s="40" t="s">
        <v>756</v>
      </c>
      <c r="P78" s="40" t="s">
        <v>755</v>
      </c>
      <c r="Q78" s="31">
        <v>0</v>
      </c>
      <c r="R78" s="32">
        <v>0</v>
      </c>
      <c r="S78" s="15">
        <v>0</v>
      </c>
      <c r="T78" s="16">
        <v>0</v>
      </c>
      <c r="U78" s="15">
        <v>0</v>
      </c>
      <c r="V78" s="15">
        <v>0</v>
      </c>
      <c r="W78" s="16">
        <v>0</v>
      </c>
      <c r="X78" s="15">
        <v>0</v>
      </c>
      <c r="Y78" s="16">
        <v>0</v>
      </c>
      <c r="Z78" s="6"/>
    </row>
    <row r="79" spans="1:26" ht="48" customHeight="1" x14ac:dyDescent="0.2">
      <c r="A79" s="1"/>
      <c r="B79" s="75">
        <v>300000000</v>
      </c>
      <c r="C79" s="75">
        <v>301000000</v>
      </c>
      <c r="D79" s="76">
        <v>301010000</v>
      </c>
      <c r="E79" s="77">
        <v>301010022</v>
      </c>
      <c r="F79" s="78" t="s">
        <v>1</v>
      </c>
      <c r="G79" s="79" t="s">
        <v>1</v>
      </c>
      <c r="H79" s="80">
        <v>481</v>
      </c>
      <c r="I79" s="79" t="s">
        <v>84</v>
      </c>
      <c r="J79" s="20">
        <v>481481009</v>
      </c>
      <c r="K79" s="71">
        <v>100</v>
      </c>
      <c r="L79" s="60" t="s">
        <v>754</v>
      </c>
      <c r="M79" s="60" t="s">
        <v>6</v>
      </c>
      <c r="N79" s="21" t="s">
        <v>751</v>
      </c>
      <c r="O79" s="40" t="s">
        <v>753</v>
      </c>
      <c r="P79" s="40" t="s">
        <v>749</v>
      </c>
      <c r="Q79" s="31">
        <v>7</v>
      </c>
      <c r="R79" s="32">
        <v>2</v>
      </c>
      <c r="S79" s="15">
        <v>0</v>
      </c>
      <c r="T79" s="16">
        <v>0</v>
      </c>
      <c r="U79" s="15">
        <v>0</v>
      </c>
      <c r="V79" s="15">
        <v>0</v>
      </c>
      <c r="W79" s="16">
        <v>0</v>
      </c>
      <c r="X79" s="15">
        <v>0</v>
      </c>
      <c r="Y79" s="16">
        <v>0</v>
      </c>
      <c r="Z79" s="6"/>
    </row>
    <row r="80" spans="1:26" ht="48" customHeight="1" x14ac:dyDescent="0.2">
      <c r="A80" s="1"/>
      <c r="B80" s="26">
        <v>300000000</v>
      </c>
      <c r="C80" s="26">
        <v>301000000</v>
      </c>
      <c r="D80" s="43">
        <v>301010000</v>
      </c>
      <c r="E80" s="44">
        <v>301010022</v>
      </c>
      <c r="F80" s="83" t="s">
        <v>1</v>
      </c>
      <c r="G80" s="84" t="s">
        <v>1</v>
      </c>
      <c r="H80" s="85">
        <v>481</v>
      </c>
      <c r="I80" s="84" t="s">
        <v>84</v>
      </c>
      <c r="J80" s="86">
        <v>481481860</v>
      </c>
      <c r="K80" s="71">
        <v>105</v>
      </c>
      <c r="L80" s="87" t="s">
        <v>752</v>
      </c>
      <c r="M80" s="87" t="s">
        <v>6</v>
      </c>
      <c r="N80" s="30" t="s">
        <v>751</v>
      </c>
      <c r="O80" s="25" t="s">
        <v>750</v>
      </c>
      <c r="P80" s="25" t="s">
        <v>749</v>
      </c>
      <c r="Q80" s="31">
        <v>7</v>
      </c>
      <c r="R80" s="32">
        <v>2</v>
      </c>
      <c r="S80" s="82">
        <v>0</v>
      </c>
      <c r="T80" s="82">
        <v>0</v>
      </c>
      <c r="U80" s="82">
        <v>36128.651019999998</v>
      </c>
      <c r="V80" s="82">
        <v>36128.651019999998</v>
      </c>
      <c r="W80" s="82">
        <v>0</v>
      </c>
      <c r="X80" s="82">
        <v>0</v>
      </c>
      <c r="Y80" s="82">
        <v>0</v>
      </c>
      <c r="Z80" s="6"/>
    </row>
    <row r="81" spans="1:26" ht="48" customHeight="1" x14ac:dyDescent="0.2">
      <c r="A81" s="1"/>
      <c r="B81" s="135">
        <v>301010024</v>
      </c>
      <c r="C81" s="135"/>
      <c r="D81" s="135"/>
      <c r="E81" s="138"/>
      <c r="F81" s="45">
        <v>301010024</v>
      </c>
      <c r="G81" s="46" t="s">
        <v>748</v>
      </c>
      <c r="H81" s="148"/>
      <c r="I81" s="148"/>
      <c r="J81" s="148"/>
      <c r="K81" s="29">
        <v>100</v>
      </c>
      <c r="L81" s="21"/>
      <c r="M81" s="149"/>
      <c r="N81" s="149"/>
      <c r="O81" s="149"/>
      <c r="P81" s="150"/>
      <c r="Q81" s="8" t="s">
        <v>1</v>
      </c>
      <c r="R81" s="9" t="s">
        <v>1</v>
      </c>
      <c r="S81" s="47">
        <f>S82+S83+S84</f>
        <v>14750.61377</v>
      </c>
      <c r="T81" s="47">
        <f t="shared" ref="T81:Y81" si="12">T82+T83+T84</f>
        <v>14749.07935</v>
      </c>
      <c r="U81" s="47">
        <f t="shared" si="12"/>
        <v>1183371.9814299999</v>
      </c>
      <c r="V81" s="47">
        <f t="shared" si="12"/>
        <v>10860.451999999999</v>
      </c>
      <c r="W81" s="47">
        <f t="shared" si="12"/>
        <v>29511.189990000003</v>
      </c>
      <c r="X81" s="47">
        <f t="shared" si="12"/>
        <v>44514.527600000001</v>
      </c>
      <c r="Y81" s="47">
        <f t="shared" si="12"/>
        <v>44514.527600000001</v>
      </c>
      <c r="Z81" s="6"/>
    </row>
    <row r="82" spans="1:26" ht="48" customHeight="1" x14ac:dyDescent="0.2">
      <c r="A82" s="1"/>
      <c r="B82" s="2">
        <v>300000000</v>
      </c>
      <c r="C82" s="2">
        <v>301000000</v>
      </c>
      <c r="D82" s="3">
        <v>301010000</v>
      </c>
      <c r="E82" s="67">
        <v>301010024</v>
      </c>
      <c r="F82" s="68" t="s">
        <v>1</v>
      </c>
      <c r="G82" s="4" t="s">
        <v>1</v>
      </c>
      <c r="H82" s="69">
        <v>70</v>
      </c>
      <c r="I82" s="4" t="s">
        <v>94</v>
      </c>
      <c r="J82" s="70">
        <v>70031000</v>
      </c>
      <c r="K82" s="71">
        <v>101</v>
      </c>
      <c r="L82" s="5" t="s">
        <v>747</v>
      </c>
      <c r="M82" s="5" t="s">
        <v>6</v>
      </c>
      <c r="N82" s="72" t="s">
        <v>746</v>
      </c>
      <c r="O82" s="41" t="s">
        <v>745</v>
      </c>
      <c r="P82" s="41" t="s">
        <v>744</v>
      </c>
      <c r="Q82" s="56">
        <v>5</v>
      </c>
      <c r="R82" s="57">
        <v>2</v>
      </c>
      <c r="S82" s="13">
        <v>0</v>
      </c>
      <c r="T82" s="12">
        <v>0</v>
      </c>
      <c r="U82" s="13">
        <v>0</v>
      </c>
      <c r="V82" s="13">
        <v>0</v>
      </c>
      <c r="W82" s="12">
        <v>0</v>
      </c>
      <c r="X82" s="13">
        <v>0</v>
      </c>
      <c r="Y82" s="12">
        <v>0</v>
      </c>
      <c r="Z82" s="6"/>
    </row>
    <row r="83" spans="1:26" ht="48" customHeight="1" x14ac:dyDescent="0.2">
      <c r="A83" s="1"/>
      <c r="B83" s="26">
        <v>300000000</v>
      </c>
      <c r="C83" s="26">
        <v>301000000</v>
      </c>
      <c r="D83" s="43">
        <v>301010000</v>
      </c>
      <c r="E83" s="44">
        <v>301010024</v>
      </c>
      <c r="F83" s="83" t="s">
        <v>1</v>
      </c>
      <c r="G83" s="84" t="s">
        <v>1</v>
      </c>
      <c r="H83" s="85">
        <v>481</v>
      </c>
      <c r="I83" s="84" t="s">
        <v>84</v>
      </c>
      <c r="J83" s="86">
        <v>481481030</v>
      </c>
      <c r="K83" s="71">
        <v>100</v>
      </c>
      <c r="L83" s="87" t="s">
        <v>31</v>
      </c>
      <c r="M83" s="87" t="s">
        <v>6</v>
      </c>
      <c r="N83" s="30" t="s">
        <v>743</v>
      </c>
      <c r="O83" s="25" t="s">
        <v>742</v>
      </c>
      <c r="P83" s="25" t="s">
        <v>741</v>
      </c>
      <c r="Q83" s="31">
        <v>6</v>
      </c>
      <c r="R83" s="32">
        <v>5</v>
      </c>
      <c r="S83" s="82">
        <v>14750.61377</v>
      </c>
      <c r="T83" s="82">
        <v>14749.07935</v>
      </c>
      <c r="U83" s="82">
        <v>1183371.9814299999</v>
      </c>
      <c r="V83" s="82">
        <v>10860.451999999999</v>
      </c>
      <c r="W83" s="82">
        <v>24514.527600000001</v>
      </c>
      <c r="X83" s="82">
        <v>44514.527600000001</v>
      </c>
      <c r="Y83" s="82">
        <v>44514.527600000001</v>
      </c>
      <c r="Z83" s="6"/>
    </row>
    <row r="84" spans="1:26" ht="48" customHeight="1" x14ac:dyDescent="0.2">
      <c r="A84" s="1"/>
      <c r="B84" s="26"/>
      <c r="C84" s="26"/>
      <c r="D84" s="43"/>
      <c r="E84" s="43"/>
      <c r="F84" s="35"/>
      <c r="G84" s="84"/>
      <c r="H84" s="85">
        <v>481</v>
      </c>
      <c r="I84" s="84" t="s">
        <v>84</v>
      </c>
      <c r="J84" s="86">
        <v>481481030</v>
      </c>
      <c r="K84" s="11">
        <v>100</v>
      </c>
      <c r="L84" s="87" t="s">
        <v>31</v>
      </c>
      <c r="M84" s="87" t="s">
        <v>6</v>
      </c>
      <c r="N84" s="30" t="s">
        <v>743</v>
      </c>
      <c r="O84" s="25" t="s">
        <v>742</v>
      </c>
      <c r="P84" s="26" t="s">
        <v>741</v>
      </c>
      <c r="Q84" s="31">
        <v>5</v>
      </c>
      <c r="R84" s="32">
        <v>2</v>
      </c>
      <c r="S84" s="82">
        <v>0</v>
      </c>
      <c r="T84" s="82">
        <v>0</v>
      </c>
      <c r="U84" s="82">
        <v>0</v>
      </c>
      <c r="V84" s="82">
        <v>0</v>
      </c>
      <c r="W84" s="82">
        <v>4996.6623900000004</v>
      </c>
      <c r="X84" s="82">
        <v>0</v>
      </c>
      <c r="Y84" s="82">
        <v>0</v>
      </c>
      <c r="Z84" s="6"/>
    </row>
    <row r="85" spans="1:26" ht="48" customHeight="1" x14ac:dyDescent="0.2">
      <c r="A85" s="1"/>
      <c r="B85" s="135">
        <v>301010025</v>
      </c>
      <c r="C85" s="135"/>
      <c r="D85" s="135"/>
      <c r="E85" s="138"/>
      <c r="F85" s="45">
        <v>301010025</v>
      </c>
      <c r="G85" s="46" t="s">
        <v>740</v>
      </c>
      <c r="H85" s="148"/>
      <c r="I85" s="148"/>
      <c r="J85" s="148"/>
      <c r="K85" s="29">
        <v>100</v>
      </c>
      <c r="L85" s="21"/>
      <c r="M85" s="149"/>
      <c r="N85" s="149"/>
      <c r="O85" s="149"/>
      <c r="P85" s="150"/>
      <c r="Q85" s="8" t="s">
        <v>1</v>
      </c>
      <c r="R85" s="9" t="s">
        <v>1</v>
      </c>
      <c r="S85" s="47">
        <f>S86</f>
        <v>2410.6333500000001</v>
      </c>
      <c r="T85" s="47">
        <f t="shared" ref="T85:Y85" si="13">T86</f>
        <v>2045.2796499999999</v>
      </c>
      <c r="U85" s="47">
        <f t="shared" si="13"/>
        <v>11318.04826</v>
      </c>
      <c r="V85" s="47">
        <f t="shared" si="13"/>
        <v>416.05209000000002</v>
      </c>
      <c r="W85" s="47">
        <f t="shared" si="13"/>
        <v>10883.9</v>
      </c>
      <c r="X85" s="47">
        <f t="shared" si="13"/>
        <v>10701.46067</v>
      </c>
      <c r="Y85" s="47">
        <f t="shared" si="13"/>
        <v>10701.46067</v>
      </c>
      <c r="Z85" s="6"/>
    </row>
    <row r="86" spans="1:26" ht="48" customHeight="1" x14ac:dyDescent="0.2">
      <c r="A86" s="1"/>
      <c r="B86" s="48">
        <v>300000000</v>
      </c>
      <c r="C86" s="48">
        <v>301000000</v>
      </c>
      <c r="D86" s="49">
        <v>301010000</v>
      </c>
      <c r="E86" s="50">
        <v>301010025</v>
      </c>
      <c r="F86" s="51" t="s">
        <v>1</v>
      </c>
      <c r="G86" s="52" t="s">
        <v>1</v>
      </c>
      <c r="H86" s="53">
        <v>40</v>
      </c>
      <c r="I86" s="52" t="s">
        <v>89</v>
      </c>
      <c r="J86" s="22">
        <v>40300000</v>
      </c>
      <c r="K86" s="71">
        <v>100</v>
      </c>
      <c r="L86" s="54" t="s">
        <v>739</v>
      </c>
      <c r="M86" s="54" t="s">
        <v>6</v>
      </c>
      <c r="N86" s="55" t="s">
        <v>738</v>
      </c>
      <c r="O86" s="42" t="s">
        <v>737</v>
      </c>
      <c r="P86" s="42" t="s">
        <v>736</v>
      </c>
      <c r="Q86" s="56">
        <v>4</v>
      </c>
      <c r="R86" s="57">
        <v>12</v>
      </c>
      <c r="S86" s="13">
        <v>2410.6333500000001</v>
      </c>
      <c r="T86" s="12">
        <v>2045.2796499999999</v>
      </c>
      <c r="U86" s="13">
        <v>11318.04826</v>
      </c>
      <c r="V86" s="13">
        <v>416.05209000000002</v>
      </c>
      <c r="W86" s="12">
        <v>10883.9</v>
      </c>
      <c r="X86" s="13">
        <v>10701.46067</v>
      </c>
      <c r="Y86" s="12">
        <v>10701.46067</v>
      </c>
      <c r="Z86" s="6"/>
    </row>
    <row r="87" spans="1:26" ht="48" customHeight="1" x14ac:dyDescent="0.2">
      <c r="A87" s="1"/>
      <c r="B87" s="135">
        <v>301010027</v>
      </c>
      <c r="C87" s="135"/>
      <c r="D87" s="135"/>
      <c r="E87" s="138"/>
      <c r="F87" s="45">
        <v>301010027</v>
      </c>
      <c r="G87" s="46" t="s">
        <v>735</v>
      </c>
      <c r="H87" s="148"/>
      <c r="I87" s="148"/>
      <c r="J87" s="148"/>
      <c r="K87" s="29">
        <v>100</v>
      </c>
      <c r="L87" s="21"/>
      <c r="M87" s="149"/>
      <c r="N87" s="149"/>
      <c r="O87" s="149"/>
      <c r="P87" s="150"/>
      <c r="Q87" s="8" t="s">
        <v>1</v>
      </c>
      <c r="R87" s="9" t="s">
        <v>1</v>
      </c>
      <c r="S87" s="47">
        <f>S88</f>
        <v>4611.2167099999997</v>
      </c>
      <c r="T87" s="47">
        <f t="shared" ref="T87:Y87" si="14">T88</f>
        <v>4611.2167099999997</v>
      </c>
      <c r="U87" s="47">
        <f t="shared" si="14"/>
        <v>7000.63771</v>
      </c>
      <c r="V87" s="47">
        <f t="shared" si="14"/>
        <v>5647.2564499999999</v>
      </c>
      <c r="W87" s="47">
        <f t="shared" si="14"/>
        <v>7189.6589999999997</v>
      </c>
      <c r="X87" s="47">
        <f t="shared" si="14"/>
        <v>7189.6589999999997</v>
      </c>
      <c r="Y87" s="47">
        <f t="shared" si="14"/>
        <v>7189.6589999999997</v>
      </c>
      <c r="Z87" s="6"/>
    </row>
    <row r="88" spans="1:26" ht="48" customHeight="1" x14ac:dyDescent="0.2">
      <c r="A88" s="1"/>
      <c r="B88" s="48">
        <v>300000000</v>
      </c>
      <c r="C88" s="48">
        <v>301000000</v>
      </c>
      <c r="D88" s="49">
        <v>301010000</v>
      </c>
      <c r="E88" s="50">
        <v>301010027</v>
      </c>
      <c r="F88" s="51" t="s">
        <v>1</v>
      </c>
      <c r="G88" s="52" t="s">
        <v>1</v>
      </c>
      <c r="H88" s="53">
        <v>40</v>
      </c>
      <c r="I88" s="52" t="s">
        <v>89</v>
      </c>
      <c r="J88" s="22">
        <v>40500120</v>
      </c>
      <c r="K88" s="71">
        <v>100</v>
      </c>
      <c r="L88" s="21" t="s">
        <v>734</v>
      </c>
      <c r="M88" s="54" t="s">
        <v>6</v>
      </c>
      <c r="N88" s="55" t="s">
        <v>733</v>
      </c>
      <c r="O88" s="42" t="s">
        <v>732</v>
      </c>
      <c r="P88" s="42" t="s">
        <v>731</v>
      </c>
      <c r="Q88" s="56">
        <v>8</v>
      </c>
      <c r="R88" s="57">
        <v>4</v>
      </c>
      <c r="S88" s="13">
        <v>4611.2167099999997</v>
      </c>
      <c r="T88" s="12">
        <v>4611.2167099999997</v>
      </c>
      <c r="U88" s="13">
        <v>7000.63771</v>
      </c>
      <c r="V88" s="13">
        <v>5647.2564499999999</v>
      </c>
      <c r="W88" s="12">
        <v>7189.6589999999997</v>
      </c>
      <c r="X88" s="13">
        <v>7189.6589999999997</v>
      </c>
      <c r="Y88" s="12">
        <v>7189.6589999999997</v>
      </c>
      <c r="Z88" s="6"/>
    </row>
    <row r="89" spans="1:26" ht="48" customHeight="1" x14ac:dyDescent="0.2">
      <c r="A89" s="1"/>
      <c r="B89" s="135">
        <v>301010029</v>
      </c>
      <c r="C89" s="135"/>
      <c r="D89" s="135"/>
      <c r="E89" s="138"/>
      <c r="F89" s="45">
        <v>301010029</v>
      </c>
      <c r="G89" s="46" t="s">
        <v>730</v>
      </c>
      <c r="H89" s="148"/>
      <c r="I89" s="148"/>
      <c r="J89" s="148"/>
      <c r="K89" s="29">
        <v>103</v>
      </c>
      <c r="L89" s="21"/>
      <c r="M89" s="149"/>
      <c r="N89" s="149"/>
      <c r="O89" s="149"/>
      <c r="P89" s="150"/>
      <c r="Q89" s="8" t="s">
        <v>1</v>
      </c>
      <c r="R89" s="9" t="s">
        <v>1</v>
      </c>
      <c r="S89" s="47">
        <f>S90+S91+S92</f>
        <v>2118.29322</v>
      </c>
      <c r="T89" s="47">
        <f t="shared" ref="T89:Y89" si="15">T90+T91+T92</f>
        <v>2118.29322</v>
      </c>
      <c r="U89" s="47">
        <f t="shared" si="15"/>
        <v>669.40290000000005</v>
      </c>
      <c r="V89" s="47">
        <f t="shared" si="15"/>
        <v>669.40290000000005</v>
      </c>
      <c r="W89" s="47">
        <f t="shared" si="15"/>
        <v>17697.291850000001</v>
      </c>
      <c r="X89" s="47">
        <f t="shared" si="15"/>
        <v>18.036000000000001</v>
      </c>
      <c r="Y89" s="47">
        <f t="shared" si="15"/>
        <v>18.036000000000001</v>
      </c>
      <c r="Z89" s="6"/>
    </row>
    <row r="90" spans="1:26" ht="48" customHeight="1" x14ac:dyDescent="0.2">
      <c r="A90" s="1"/>
      <c r="B90" s="2">
        <v>300000000</v>
      </c>
      <c r="C90" s="2">
        <v>301000000</v>
      </c>
      <c r="D90" s="3">
        <v>301010000</v>
      </c>
      <c r="E90" s="67">
        <v>301010029</v>
      </c>
      <c r="F90" s="68" t="s">
        <v>1</v>
      </c>
      <c r="G90" s="4" t="s">
        <v>1</v>
      </c>
      <c r="H90" s="69">
        <v>481</v>
      </c>
      <c r="I90" s="4" t="s">
        <v>84</v>
      </c>
      <c r="J90" s="70">
        <v>481481111</v>
      </c>
      <c r="K90" s="71">
        <v>100</v>
      </c>
      <c r="L90" s="5" t="s">
        <v>14</v>
      </c>
      <c r="M90" s="5" t="s">
        <v>6</v>
      </c>
      <c r="N90" s="72" t="s">
        <v>729</v>
      </c>
      <c r="O90" s="41" t="s">
        <v>728</v>
      </c>
      <c r="P90" s="41" t="s">
        <v>727</v>
      </c>
      <c r="Q90" s="56">
        <v>1</v>
      </c>
      <c r="R90" s="57">
        <v>13</v>
      </c>
      <c r="S90" s="82">
        <f>598.897+67.365</f>
        <v>666.26200000000006</v>
      </c>
      <c r="T90" s="82">
        <f>598.897+67.365</f>
        <v>666.26200000000006</v>
      </c>
      <c r="U90" s="82">
        <v>580</v>
      </c>
      <c r="V90" s="82">
        <v>580</v>
      </c>
      <c r="W90" s="82">
        <v>17679.255850000001</v>
      </c>
      <c r="X90" s="82">
        <v>0</v>
      </c>
      <c r="Y90" s="82">
        <v>0</v>
      </c>
      <c r="Z90" s="6"/>
    </row>
    <row r="91" spans="1:26" ht="48" customHeight="1" x14ac:dyDescent="0.2">
      <c r="A91" s="1"/>
      <c r="B91" s="75">
        <v>300000000</v>
      </c>
      <c r="C91" s="75">
        <v>301000000</v>
      </c>
      <c r="D91" s="76">
        <v>301010000</v>
      </c>
      <c r="E91" s="77">
        <v>301010029</v>
      </c>
      <c r="F91" s="78" t="s">
        <v>1</v>
      </c>
      <c r="G91" s="79" t="s">
        <v>1</v>
      </c>
      <c r="H91" s="80">
        <v>481</v>
      </c>
      <c r="I91" s="79" t="s">
        <v>84</v>
      </c>
      <c r="J91" s="20">
        <v>481481111</v>
      </c>
      <c r="K91" s="71">
        <v>100</v>
      </c>
      <c r="L91" s="60" t="s">
        <v>14</v>
      </c>
      <c r="M91" s="60" t="s">
        <v>6</v>
      </c>
      <c r="N91" s="21" t="s">
        <v>729</v>
      </c>
      <c r="O91" s="40" t="s">
        <v>728</v>
      </c>
      <c r="P91" s="40" t="s">
        <v>727</v>
      </c>
      <c r="Q91" s="31">
        <v>4</v>
      </c>
      <c r="R91" s="32">
        <v>12</v>
      </c>
      <c r="S91" s="82">
        <v>1266.09025</v>
      </c>
      <c r="T91" s="82">
        <v>1266.09025</v>
      </c>
      <c r="U91" s="82">
        <v>75</v>
      </c>
      <c r="V91" s="82">
        <v>75</v>
      </c>
      <c r="W91" s="82">
        <v>0</v>
      </c>
      <c r="X91" s="82">
        <v>0</v>
      </c>
      <c r="Y91" s="82">
        <v>0</v>
      </c>
      <c r="Z91" s="6"/>
    </row>
    <row r="92" spans="1:26" ht="48" customHeight="1" x14ac:dyDescent="0.2">
      <c r="A92" s="1"/>
      <c r="B92" s="75">
        <v>300000000</v>
      </c>
      <c r="C92" s="75">
        <v>301000000</v>
      </c>
      <c r="D92" s="76">
        <v>301010000</v>
      </c>
      <c r="E92" s="77">
        <v>301010029</v>
      </c>
      <c r="F92" s="78" t="s">
        <v>1</v>
      </c>
      <c r="G92" s="79" t="s">
        <v>1</v>
      </c>
      <c r="H92" s="80">
        <v>481</v>
      </c>
      <c r="I92" s="79" t="s">
        <v>84</v>
      </c>
      <c r="J92" s="20">
        <v>481481111</v>
      </c>
      <c r="K92" s="71">
        <v>100</v>
      </c>
      <c r="L92" s="60" t="s">
        <v>14</v>
      </c>
      <c r="M92" s="60" t="s">
        <v>6</v>
      </c>
      <c r="N92" s="21" t="s">
        <v>729</v>
      </c>
      <c r="O92" s="40" t="s">
        <v>728</v>
      </c>
      <c r="P92" s="40" t="s">
        <v>727</v>
      </c>
      <c r="Q92" s="31">
        <v>5</v>
      </c>
      <c r="R92" s="32">
        <v>2</v>
      </c>
      <c r="S92" s="82">
        <f>13.88697+172.054</f>
        <v>185.94096999999999</v>
      </c>
      <c r="T92" s="82">
        <f>13.88697+172.054</f>
        <v>185.94096999999999</v>
      </c>
      <c r="U92" s="82">
        <v>14.402900000000001</v>
      </c>
      <c r="V92" s="82">
        <v>14.402900000000001</v>
      </c>
      <c r="W92" s="82">
        <v>18.036000000000001</v>
      </c>
      <c r="X92" s="82">
        <v>18.036000000000001</v>
      </c>
      <c r="Y92" s="82">
        <v>18.036000000000001</v>
      </c>
      <c r="Z92" s="6"/>
    </row>
    <row r="93" spans="1:26" ht="48" customHeight="1" x14ac:dyDescent="0.2">
      <c r="A93" s="1"/>
      <c r="B93" s="135">
        <v>301010030</v>
      </c>
      <c r="C93" s="135"/>
      <c r="D93" s="135"/>
      <c r="E93" s="138"/>
      <c r="F93" s="45">
        <v>301010030</v>
      </c>
      <c r="G93" s="46" t="s">
        <v>726</v>
      </c>
      <c r="H93" s="148"/>
      <c r="I93" s="148"/>
      <c r="J93" s="148"/>
      <c r="K93" s="29">
        <v>100</v>
      </c>
      <c r="L93" s="21"/>
      <c r="M93" s="149"/>
      <c r="N93" s="149"/>
      <c r="O93" s="149"/>
      <c r="P93" s="150"/>
      <c r="Q93" s="8" t="s">
        <v>1</v>
      </c>
      <c r="R93" s="9" t="s">
        <v>1</v>
      </c>
      <c r="S93" s="47">
        <f>S94+S95+S96+S97+S98+S99</f>
        <v>11601.01909</v>
      </c>
      <c r="T93" s="47">
        <f t="shared" ref="T93:Y93" si="16">T94+T95+T96+T97+T98+T99</f>
        <v>11601.01909</v>
      </c>
      <c r="U93" s="47">
        <f t="shared" si="16"/>
        <v>7325.45093</v>
      </c>
      <c r="V93" s="47">
        <f t="shared" si="16"/>
        <v>2532.44166</v>
      </c>
      <c r="W93" s="47">
        <f t="shared" si="16"/>
        <v>10953.785</v>
      </c>
      <c r="X93" s="47">
        <f t="shared" si="16"/>
        <v>6000</v>
      </c>
      <c r="Y93" s="47">
        <f t="shared" si="16"/>
        <v>6000</v>
      </c>
      <c r="Z93" s="6"/>
    </row>
    <row r="94" spans="1:26" ht="48" customHeight="1" x14ac:dyDescent="0.2">
      <c r="A94" s="1"/>
      <c r="B94" s="2">
        <v>300000000</v>
      </c>
      <c r="C94" s="2">
        <v>301000000</v>
      </c>
      <c r="D94" s="3">
        <v>301010000</v>
      </c>
      <c r="E94" s="67">
        <v>301010030</v>
      </c>
      <c r="F94" s="68" t="s">
        <v>1</v>
      </c>
      <c r="G94" s="4" t="s">
        <v>1</v>
      </c>
      <c r="H94" s="69">
        <v>40</v>
      </c>
      <c r="I94" s="4" t="s">
        <v>89</v>
      </c>
      <c r="J94" s="70">
        <v>40301000</v>
      </c>
      <c r="K94" s="71">
        <v>100</v>
      </c>
      <c r="L94" s="5" t="s">
        <v>725</v>
      </c>
      <c r="M94" s="5" t="s">
        <v>6</v>
      </c>
      <c r="N94" s="72" t="s">
        <v>724</v>
      </c>
      <c r="O94" s="41" t="s">
        <v>723</v>
      </c>
      <c r="P94" s="41" t="s">
        <v>722</v>
      </c>
      <c r="Q94" s="56">
        <v>4</v>
      </c>
      <c r="R94" s="57">
        <v>10</v>
      </c>
      <c r="S94" s="13">
        <v>11601.01909</v>
      </c>
      <c r="T94" s="12">
        <v>11601.01909</v>
      </c>
      <c r="U94" s="13">
        <v>7325.45093</v>
      </c>
      <c r="V94" s="13">
        <v>2532.44166</v>
      </c>
      <c r="W94" s="12">
        <v>10953.785</v>
      </c>
      <c r="X94" s="13">
        <v>6000</v>
      </c>
      <c r="Y94" s="12">
        <v>6000</v>
      </c>
      <c r="Z94" s="6"/>
    </row>
    <row r="95" spans="1:26" ht="48" customHeight="1" x14ac:dyDescent="0.2">
      <c r="A95" s="1"/>
      <c r="B95" s="75">
        <v>300000000</v>
      </c>
      <c r="C95" s="75">
        <v>301000000</v>
      </c>
      <c r="D95" s="76">
        <v>301010000</v>
      </c>
      <c r="E95" s="77">
        <v>301010030</v>
      </c>
      <c r="F95" s="78" t="s">
        <v>1</v>
      </c>
      <c r="G95" s="79" t="s">
        <v>1</v>
      </c>
      <c r="H95" s="80">
        <v>40</v>
      </c>
      <c r="I95" s="79" t="s">
        <v>89</v>
      </c>
      <c r="J95" s="20">
        <v>40500150</v>
      </c>
      <c r="K95" s="71">
        <v>100</v>
      </c>
      <c r="L95" s="60" t="s">
        <v>721</v>
      </c>
      <c r="M95" s="60" t="s">
        <v>6</v>
      </c>
      <c r="N95" s="21" t="s">
        <v>720</v>
      </c>
      <c r="O95" s="40" t="s">
        <v>719</v>
      </c>
      <c r="P95" s="40" t="s">
        <v>718</v>
      </c>
      <c r="Q95" s="31">
        <v>4</v>
      </c>
      <c r="R95" s="32">
        <v>12</v>
      </c>
      <c r="S95" s="15">
        <v>0</v>
      </c>
      <c r="T95" s="16">
        <v>0</v>
      </c>
      <c r="U95" s="15">
        <v>0</v>
      </c>
      <c r="V95" s="15">
        <v>0</v>
      </c>
      <c r="W95" s="16">
        <v>0</v>
      </c>
      <c r="X95" s="15">
        <v>0</v>
      </c>
      <c r="Y95" s="16">
        <v>0</v>
      </c>
      <c r="Z95" s="6"/>
    </row>
    <row r="96" spans="1:26" ht="48" customHeight="1" x14ac:dyDescent="0.2">
      <c r="A96" s="1"/>
      <c r="B96" s="75">
        <v>300000000</v>
      </c>
      <c r="C96" s="75">
        <v>301000000</v>
      </c>
      <c r="D96" s="76">
        <v>301010000</v>
      </c>
      <c r="E96" s="77">
        <v>301010030</v>
      </c>
      <c r="F96" s="78" t="s">
        <v>1</v>
      </c>
      <c r="G96" s="79" t="s">
        <v>1</v>
      </c>
      <c r="H96" s="80">
        <v>40</v>
      </c>
      <c r="I96" s="79" t="s">
        <v>89</v>
      </c>
      <c r="J96" s="20">
        <v>40500350</v>
      </c>
      <c r="K96" s="71">
        <v>400</v>
      </c>
      <c r="L96" s="60" t="s">
        <v>717</v>
      </c>
      <c r="M96" s="60" t="s">
        <v>6</v>
      </c>
      <c r="N96" s="21" t="s">
        <v>649</v>
      </c>
      <c r="O96" s="40" t="s">
        <v>716</v>
      </c>
      <c r="P96" s="40" t="s">
        <v>647</v>
      </c>
      <c r="Q96" s="31">
        <v>1</v>
      </c>
      <c r="R96" s="32">
        <v>13</v>
      </c>
      <c r="S96" s="15">
        <v>0</v>
      </c>
      <c r="T96" s="16">
        <v>0</v>
      </c>
      <c r="U96" s="15">
        <v>0</v>
      </c>
      <c r="V96" s="15">
        <v>0</v>
      </c>
      <c r="W96" s="16">
        <v>0</v>
      </c>
      <c r="X96" s="15">
        <v>0</v>
      </c>
      <c r="Y96" s="16">
        <v>0</v>
      </c>
      <c r="Z96" s="6"/>
    </row>
    <row r="97" spans="1:26" ht="48" customHeight="1" x14ac:dyDescent="0.2">
      <c r="A97" s="1"/>
      <c r="B97" s="75">
        <v>300000000</v>
      </c>
      <c r="C97" s="75">
        <v>301000000</v>
      </c>
      <c r="D97" s="76">
        <v>301010000</v>
      </c>
      <c r="E97" s="77">
        <v>301010030</v>
      </c>
      <c r="F97" s="78" t="s">
        <v>1</v>
      </c>
      <c r="G97" s="79" t="s">
        <v>1</v>
      </c>
      <c r="H97" s="80">
        <v>231</v>
      </c>
      <c r="I97" s="79" t="s">
        <v>48</v>
      </c>
      <c r="J97" s="20">
        <v>231231210</v>
      </c>
      <c r="K97" s="71">
        <v>100</v>
      </c>
      <c r="L97" s="60" t="s">
        <v>709</v>
      </c>
      <c r="M97" s="60" t="s">
        <v>6</v>
      </c>
      <c r="N97" s="21" t="s">
        <v>715</v>
      </c>
      <c r="O97" s="40" t="s">
        <v>714</v>
      </c>
      <c r="P97" s="40" t="s">
        <v>713</v>
      </c>
      <c r="Q97" s="31">
        <v>7</v>
      </c>
      <c r="R97" s="32">
        <v>9</v>
      </c>
      <c r="S97" s="15">
        <v>0</v>
      </c>
      <c r="T97" s="16">
        <v>0</v>
      </c>
      <c r="U97" s="15">
        <v>0</v>
      </c>
      <c r="V97" s="15">
        <v>0</v>
      </c>
      <c r="W97" s="16">
        <v>0</v>
      </c>
      <c r="X97" s="15">
        <v>0</v>
      </c>
      <c r="Y97" s="16">
        <v>0</v>
      </c>
      <c r="Z97" s="6"/>
    </row>
    <row r="98" spans="1:26" ht="48" customHeight="1" x14ac:dyDescent="0.2">
      <c r="A98" s="1"/>
      <c r="B98" s="75">
        <v>300000000</v>
      </c>
      <c r="C98" s="75">
        <v>301000000</v>
      </c>
      <c r="D98" s="76">
        <v>301010000</v>
      </c>
      <c r="E98" s="77">
        <v>301010030</v>
      </c>
      <c r="F98" s="78" t="s">
        <v>1</v>
      </c>
      <c r="G98" s="79" t="s">
        <v>1</v>
      </c>
      <c r="H98" s="80">
        <v>241</v>
      </c>
      <c r="I98" s="79" t="s">
        <v>270</v>
      </c>
      <c r="J98" s="20">
        <v>241241134</v>
      </c>
      <c r="K98" s="71">
        <v>100</v>
      </c>
      <c r="L98" s="60" t="s">
        <v>22</v>
      </c>
      <c r="M98" s="60" t="s">
        <v>6</v>
      </c>
      <c r="N98" s="21" t="s">
        <v>712</v>
      </c>
      <c r="O98" s="40" t="s">
        <v>711</v>
      </c>
      <c r="P98" s="40" t="s">
        <v>710</v>
      </c>
      <c r="Q98" s="31">
        <v>4</v>
      </c>
      <c r="R98" s="32">
        <v>10</v>
      </c>
      <c r="S98" s="15">
        <v>0</v>
      </c>
      <c r="T98" s="16">
        <v>0</v>
      </c>
      <c r="U98" s="15">
        <v>0</v>
      </c>
      <c r="V98" s="15">
        <v>0</v>
      </c>
      <c r="W98" s="16">
        <v>0</v>
      </c>
      <c r="X98" s="15">
        <v>0</v>
      </c>
      <c r="Y98" s="16">
        <v>0</v>
      </c>
      <c r="Z98" s="6"/>
    </row>
    <row r="99" spans="1:26" ht="48" customHeight="1" x14ac:dyDescent="0.2">
      <c r="A99" s="1"/>
      <c r="B99" s="26">
        <v>300000000</v>
      </c>
      <c r="C99" s="26">
        <v>301000000</v>
      </c>
      <c r="D99" s="43">
        <v>301010000</v>
      </c>
      <c r="E99" s="44">
        <v>301010030</v>
      </c>
      <c r="F99" s="83" t="s">
        <v>1</v>
      </c>
      <c r="G99" s="84" t="s">
        <v>1</v>
      </c>
      <c r="H99" s="85">
        <v>481</v>
      </c>
      <c r="I99" s="84" t="s">
        <v>84</v>
      </c>
      <c r="J99" s="86">
        <v>481481114</v>
      </c>
      <c r="K99" s="71">
        <v>100</v>
      </c>
      <c r="L99" s="87" t="s">
        <v>709</v>
      </c>
      <c r="M99" s="87" t="s">
        <v>6</v>
      </c>
      <c r="N99" s="30" t="s">
        <v>708</v>
      </c>
      <c r="O99" s="25" t="s">
        <v>707</v>
      </c>
      <c r="P99" s="25" t="s">
        <v>706</v>
      </c>
      <c r="Q99" s="31">
        <v>4</v>
      </c>
      <c r="R99" s="32">
        <v>10</v>
      </c>
      <c r="S99" s="15">
        <v>0</v>
      </c>
      <c r="T99" s="16">
        <v>0</v>
      </c>
      <c r="U99" s="15">
        <v>0</v>
      </c>
      <c r="V99" s="15">
        <v>0</v>
      </c>
      <c r="W99" s="16">
        <v>0</v>
      </c>
      <c r="X99" s="15">
        <v>0</v>
      </c>
      <c r="Y99" s="16">
        <v>0</v>
      </c>
      <c r="Z99" s="6"/>
    </row>
    <row r="100" spans="1:26" ht="48" customHeight="1" x14ac:dyDescent="0.2">
      <c r="A100" s="1"/>
      <c r="B100" s="135">
        <v>301010031</v>
      </c>
      <c r="C100" s="135"/>
      <c r="D100" s="135"/>
      <c r="E100" s="138"/>
      <c r="F100" s="45">
        <v>301010031</v>
      </c>
      <c r="G100" s="46" t="s">
        <v>705</v>
      </c>
      <c r="H100" s="148"/>
      <c r="I100" s="148"/>
      <c r="J100" s="148"/>
      <c r="K100" s="29">
        <v>100</v>
      </c>
      <c r="L100" s="21"/>
      <c r="M100" s="149"/>
      <c r="N100" s="149"/>
      <c r="O100" s="149"/>
      <c r="P100" s="150"/>
      <c r="Q100" s="8" t="s">
        <v>1</v>
      </c>
      <c r="R100" s="9" t="s">
        <v>1</v>
      </c>
      <c r="S100" s="47">
        <f>S101+S102+S103++S104</f>
        <v>29337.787560000001</v>
      </c>
      <c r="T100" s="47">
        <f t="shared" ref="T100:Y100" si="17">T101+T102+T103++T104</f>
        <v>29337.787560000001</v>
      </c>
      <c r="U100" s="47">
        <f t="shared" si="17"/>
        <v>27414.57243</v>
      </c>
      <c r="V100" s="47">
        <f t="shared" si="17"/>
        <v>23489.6685</v>
      </c>
      <c r="W100" s="47">
        <f t="shared" si="17"/>
        <v>20621.12</v>
      </c>
      <c r="X100" s="47">
        <f t="shared" si="17"/>
        <v>13978.495000000001</v>
      </c>
      <c r="Y100" s="47">
        <f t="shared" si="17"/>
        <v>13376.245000000001</v>
      </c>
      <c r="Z100" s="6"/>
    </row>
    <row r="101" spans="1:26" ht="48" customHeight="1" x14ac:dyDescent="0.2">
      <c r="A101" s="1"/>
      <c r="B101" s="2">
        <v>300000000</v>
      </c>
      <c r="C101" s="2">
        <v>301000000</v>
      </c>
      <c r="D101" s="3">
        <v>301010000</v>
      </c>
      <c r="E101" s="67">
        <v>301010031</v>
      </c>
      <c r="F101" s="68" t="s">
        <v>1</v>
      </c>
      <c r="G101" s="4" t="s">
        <v>1</v>
      </c>
      <c r="H101" s="69">
        <v>241</v>
      </c>
      <c r="I101" s="4" t="s">
        <v>270</v>
      </c>
      <c r="J101" s="70">
        <v>241022000</v>
      </c>
      <c r="K101" s="71">
        <v>100</v>
      </c>
      <c r="L101" s="5" t="s">
        <v>704</v>
      </c>
      <c r="M101" s="5" t="s">
        <v>6</v>
      </c>
      <c r="N101" s="72" t="s">
        <v>703</v>
      </c>
      <c r="O101" s="41" t="s">
        <v>702</v>
      </c>
      <c r="P101" s="41" t="s">
        <v>701</v>
      </c>
      <c r="Q101" s="56">
        <v>8</v>
      </c>
      <c r="R101" s="57">
        <v>1</v>
      </c>
      <c r="S101" s="73">
        <v>28396.296829999999</v>
      </c>
      <c r="T101" s="74">
        <v>28396.296829999999</v>
      </c>
      <c r="U101" s="73">
        <v>26978.253229999998</v>
      </c>
      <c r="V101" s="73">
        <v>23206.41159</v>
      </c>
      <c r="W101" s="74">
        <v>20621.12</v>
      </c>
      <c r="X101" s="73">
        <v>13978.495000000001</v>
      </c>
      <c r="Y101" s="74">
        <v>13376.245000000001</v>
      </c>
      <c r="Z101" s="6"/>
    </row>
    <row r="102" spans="1:26" ht="48" customHeight="1" x14ac:dyDescent="0.2">
      <c r="A102" s="1"/>
      <c r="B102" s="75">
        <v>300000000</v>
      </c>
      <c r="C102" s="75">
        <v>301000000</v>
      </c>
      <c r="D102" s="76">
        <v>301010000</v>
      </c>
      <c r="E102" s="77">
        <v>301010031</v>
      </c>
      <c r="F102" s="78" t="s">
        <v>1</v>
      </c>
      <c r="G102" s="79" t="s">
        <v>1</v>
      </c>
      <c r="H102" s="80">
        <v>241</v>
      </c>
      <c r="I102" s="79" t="s">
        <v>270</v>
      </c>
      <c r="J102" s="20">
        <v>241022000</v>
      </c>
      <c r="K102" s="71">
        <v>100</v>
      </c>
      <c r="L102" s="60" t="s">
        <v>704</v>
      </c>
      <c r="M102" s="60" t="s">
        <v>6</v>
      </c>
      <c r="N102" s="21" t="s">
        <v>703</v>
      </c>
      <c r="O102" s="40" t="s">
        <v>702</v>
      </c>
      <c r="P102" s="40" t="s">
        <v>701</v>
      </c>
      <c r="Q102" s="31">
        <v>8</v>
      </c>
      <c r="R102" s="32">
        <v>4</v>
      </c>
      <c r="S102" s="62">
        <v>250.85873000000001</v>
      </c>
      <c r="T102" s="62">
        <v>250.85873000000001</v>
      </c>
      <c r="U102" s="62">
        <v>436.31920000000002</v>
      </c>
      <c r="V102" s="62">
        <v>283.25691</v>
      </c>
      <c r="W102" s="62">
        <v>0</v>
      </c>
      <c r="X102" s="62">
        <v>0</v>
      </c>
      <c r="Y102" s="62">
        <v>0</v>
      </c>
      <c r="Z102" s="6"/>
    </row>
    <row r="103" spans="1:26" ht="48" customHeight="1" x14ac:dyDescent="0.2">
      <c r="A103" s="1"/>
      <c r="B103" s="75">
        <v>300000000</v>
      </c>
      <c r="C103" s="75">
        <v>301000000</v>
      </c>
      <c r="D103" s="76">
        <v>301010000</v>
      </c>
      <c r="E103" s="77">
        <v>301010031</v>
      </c>
      <c r="F103" s="78" t="s">
        <v>1</v>
      </c>
      <c r="G103" s="79" t="s">
        <v>1</v>
      </c>
      <c r="H103" s="80">
        <v>241</v>
      </c>
      <c r="I103" s="79" t="s">
        <v>270</v>
      </c>
      <c r="J103" s="20">
        <v>241241141</v>
      </c>
      <c r="K103" s="71">
        <v>100</v>
      </c>
      <c r="L103" s="60" t="s">
        <v>700</v>
      </c>
      <c r="M103" s="60" t="s">
        <v>6</v>
      </c>
      <c r="N103" s="21" t="s">
        <v>699</v>
      </c>
      <c r="O103" s="40" t="s">
        <v>698</v>
      </c>
      <c r="P103" s="40" t="s">
        <v>697</v>
      </c>
      <c r="Q103" s="31">
        <v>8</v>
      </c>
      <c r="R103" s="32">
        <v>1</v>
      </c>
      <c r="S103" s="15">
        <v>260</v>
      </c>
      <c r="T103" s="16">
        <v>260</v>
      </c>
      <c r="U103" s="15">
        <v>0</v>
      </c>
      <c r="V103" s="15">
        <v>0</v>
      </c>
      <c r="W103" s="16">
        <v>0</v>
      </c>
      <c r="X103" s="15">
        <v>0</v>
      </c>
      <c r="Y103" s="16">
        <v>0</v>
      </c>
      <c r="Z103" s="6"/>
    </row>
    <row r="104" spans="1:26" ht="48" customHeight="1" x14ac:dyDescent="0.2">
      <c r="A104" s="1"/>
      <c r="B104" s="75"/>
      <c r="C104" s="75"/>
      <c r="D104" s="76"/>
      <c r="E104" s="76"/>
      <c r="F104" s="35"/>
      <c r="G104" s="21"/>
      <c r="H104" s="80">
        <v>241</v>
      </c>
      <c r="I104" s="79" t="s">
        <v>270</v>
      </c>
      <c r="J104" s="20" t="s">
        <v>1103</v>
      </c>
      <c r="K104" s="11">
        <v>100</v>
      </c>
      <c r="L104" s="21" t="s">
        <v>704</v>
      </c>
      <c r="M104" s="60" t="s">
        <v>6</v>
      </c>
      <c r="N104" s="21" t="s">
        <v>1104</v>
      </c>
      <c r="O104" s="40" t="s">
        <v>1105</v>
      </c>
      <c r="P104" s="75" t="s">
        <v>1106</v>
      </c>
      <c r="Q104" s="31">
        <v>11</v>
      </c>
      <c r="R104" s="32">
        <v>1</v>
      </c>
      <c r="S104" s="62">
        <v>430.63200000000001</v>
      </c>
      <c r="T104" s="62">
        <v>430.63200000000001</v>
      </c>
      <c r="U104" s="62">
        <v>0</v>
      </c>
      <c r="V104" s="62">
        <v>0</v>
      </c>
      <c r="W104" s="62">
        <v>0</v>
      </c>
      <c r="X104" s="62">
        <v>0</v>
      </c>
      <c r="Y104" s="62">
        <v>0</v>
      </c>
      <c r="Z104" s="6"/>
    </row>
    <row r="105" spans="1:26" ht="48" customHeight="1" x14ac:dyDescent="0.2">
      <c r="A105" s="1"/>
      <c r="B105" s="135">
        <v>301010032</v>
      </c>
      <c r="C105" s="135"/>
      <c r="D105" s="135"/>
      <c r="E105" s="138"/>
      <c r="F105" s="45">
        <v>301010032</v>
      </c>
      <c r="G105" s="46" t="s">
        <v>696</v>
      </c>
      <c r="H105" s="148"/>
      <c r="I105" s="148"/>
      <c r="J105" s="148"/>
      <c r="K105" s="29">
        <v>100</v>
      </c>
      <c r="L105" s="21"/>
      <c r="M105" s="149"/>
      <c r="N105" s="149"/>
      <c r="O105" s="149"/>
      <c r="P105" s="150"/>
      <c r="Q105" s="8" t="s">
        <v>1</v>
      </c>
      <c r="R105" s="9" t="s">
        <v>1</v>
      </c>
      <c r="S105" s="47">
        <f>S106+S107+S108+S109+S110+S111+S112+S113+S114</f>
        <v>401399.21372999996</v>
      </c>
      <c r="T105" s="47">
        <f t="shared" ref="T105:Y105" si="18">T106+T107+T108+T109+T110+T111+T112+T113+T114</f>
        <v>137237.28677999999</v>
      </c>
      <c r="U105" s="47">
        <f t="shared" si="18"/>
        <v>149875.2041</v>
      </c>
      <c r="V105" s="47">
        <f t="shared" si="18"/>
        <v>116695.74050999999</v>
      </c>
      <c r="W105" s="47">
        <f t="shared" si="18"/>
        <v>52009.535000000003</v>
      </c>
      <c r="X105" s="47">
        <f t="shared" si="18"/>
        <v>137163.685</v>
      </c>
      <c r="Y105" s="47">
        <f t="shared" si="18"/>
        <v>137163.685</v>
      </c>
      <c r="Z105" s="6"/>
    </row>
    <row r="106" spans="1:26" ht="48" customHeight="1" x14ac:dyDescent="0.2">
      <c r="A106" s="1"/>
      <c r="B106" s="2">
        <v>300000000</v>
      </c>
      <c r="C106" s="2">
        <v>301000000</v>
      </c>
      <c r="D106" s="3">
        <v>301010000</v>
      </c>
      <c r="E106" s="67">
        <v>301010032</v>
      </c>
      <c r="F106" s="68" t="s">
        <v>1</v>
      </c>
      <c r="G106" s="4" t="s">
        <v>1</v>
      </c>
      <c r="H106" s="69">
        <v>40</v>
      </c>
      <c r="I106" s="4" t="s">
        <v>89</v>
      </c>
      <c r="J106" s="70">
        <v>40048000</v>
      </c>
      <c r="K106" s="71">
        <v>100</v>
      </c>
      <c r="L106" s="5" t="s">
        <v>695</v>
      </c>
      <c r="M106" s="5" t="s">
        <v>6</v>
      </c>
      <c r="N106" s="72" t="s">
        <v>694</v>
      </c>
      <c r="O106" s="41" t="s">
        <v>693</v>
      </c>
      <c r="P106" s="41" t="s">
        <v>692</v>
      </c>
      <c r="Q106" s="56">
        <v>8</v>
      </c>
      <c r="R106" s="57">
        <v>4</v>
      </c>
      <c r="S106" s="13">
        <v>3988.7797</v>
      </c>
      <c r="T106" s="12">
        <v>3988.7797</v>
      </c>
      <c r="U106" s="13">
        <v>2342.6837999999998</v>
      </c>
      <c r="V106" s="13">
        <v>1544.3738000000001</v>
      </c>
      <c r="W106" s="12">
        <v>1200</v>
      </c>
      <c r="X106" s="13">
        <v>1200</v>
      </c>
      <c r="Y106" s="12">
        <v>1200</v>
      </c>
      <c r="Z106" s="6"/>
    </row>
    <row r="107" spans="1:26" ht="48" customHeight="1" x14ac:dyDescent="0.2">
      <c r="A107" s="1"/>
      <c r="B107" s="75">
        <v>300000000</v>
      </c>
      <c r="C107" s="75">
        <v>301000000</v>
      </c>
      <c r="D107" s="76">
        <v>301010000</v>
      </c>
      <c r="E107" s="77">
        <v>301010032</v>
      </c>
      <c r="F107" s="78" t="s">
        <v>1</v>
      </c>
      <c r="G107" s="79" t="s">
        <v>1</v>
      </c>
      <c r="H107" s="80">
        <v>241</v>
      </c>
      <c r="I107" s="79" t="s">
        <v>270</v>
      </c>
      <c r="J107" s="20">
        <v>241023000</v>
      </c>
      <c r="K107" s="71">
        <v>100</v>
      </c>
      <c r="L107" s="60" t="s">
        <v>689</v>
      </c>
      <c r="M107" s="60" t="s">
        <v>6</v>
      </c>
      <c r="N107" s="21" t="s">
        <v>677</v>
      </c>
      <c r="O107" s="40" t="s">
        <v>676</v>
      </c>
      <c r="P107" s="40" t="s">
        <v>675</v>
      </c>
      <c r="Q107" s="31">
        <v>8</v>
      </c>
      <c r="R107" s="32">
        <v>1</v>
      </c>
      <c r="S107" s="18">
        <v>28794.885679999999</v>
      </c>
      <c r="T107" s="17">
        <v>28794.885679999999</v>
      </c>
      <c r="U107" s="18">
        <v>22972.17426</v>
      </c>
      <c r="V107" s="18">
        <v>19605.323410000001</v>
      </c>
      <c r="W107" s="17">
        <v>8088</v>
      </c>
      <c r="X107" s="18">
        <v>11358.35</v>
      </c>
      <c r="Y107" s="17">
        <v>11358.35</v>
      </c>
      <c r="Z107" s="6"/>
    </row>
    <row r="108" spans="1:26" ht="48" customHeight="1" x14ac:dyDescent="0.2">
      <c r="A108" s="1"/>
      <c r="B108" s="75">
        <v>300000000</v>
      </c>
      <c r="C108" s="75">
        <v>301000000</v>
      </c>
      <c r="D108" s="76">
        <v>301010000</v>
      </c>
      <c r="E108" s="77">
        <v>301010032</v>
      </c>
      <c r="F108" s="78" t="s">
        <v>1</v>
      </c>
      <c r="G108" s="79" t="s">
        <v>1</v>
      </c>
      <c r="H108" s="80">
        <v>241</v>
      </c>
      <c r="I108" s="79" t="s">
        <v>270</v>
      </c>
      <c r="J108" s="20">
        <v>241084175</v>
      </c>
      <c r="K108" s="71">
        <v>100</v>
      </c>
      <c r="L108" s="60" t="s">
        <v>688</v>
      </c>
      <c r="M108" s="60" t="s">
        <v>6</v>
      </c>
      <c r="N108" s="21" t="s">
        <v>687</v>
      </c>
      <c r="O108" s="40" t="s">
        <v>686</v>
      </c>
      <c r="P108" s="40" t="s">
        <v>685</v>
      </c>
      <c r="Q108" s="31">
        <v>8</v>
      </c>
      <c r="R108" s="32">
        <v>1</v>
      </c>
      <c r="S108" s="18">
        <v>5580</v>
      </c>
      <c r="T108" s="17">
        <v>5580</v>
      </c>
      <c r="U108" s="18">
        <v>0</v>
      </c>
      <c r="V108" s="18">
        <v>0</v>
      </c>
      <c r="W108" s="17">
        <v>0</v>
      </c>
      <c r="X108" s="18">
        <v>0</v>
      </c>
      <c r="Y108" s="17">
        <v>0</v>
      </c>
      <c r="Z108" s="6"/>
    </row>
    <row r="109" spans="1:26" ht="48" customHeight="1" x14ac:dyDescent="0.2">
      <c r="A109" s="1"/>
      <c r="B109" s="75">
        <v>300000000</v>
      </c>
      <c r="C109" s="75">
        <v>301000000</v>
      </c>
      <c r="D109" s="76">
        <v>301010000</v>
      </c>
      <c r="E109" s="77">
        <v>301010032</v>
      </c>
      <c r="F109" s="78" t="s">
        <v>1</v>
      </c>
      <c r="G109" s="79" t="s">
        <v>1</v>
      </c>
      <c r="H109" s="80">
        <v>241</v>
      </c>
      <c r="I109" s="79" t="s">
        <v>270</v>
      </c>
      <c r="J109" s="20">
        <v>241084177</v>
      </c>
      <c r="K109" s="71">
        <v>100</v>
      </c>
      <c r="L109" s="60" t="s">
        <v>684</v>
      </c>
      <c r="M109" s="60" t="s">
        <v>6</v>
      </c>
      <c r="N109" s="21" t="s">
        <v>683</v>
      </c>
      <c r="O109" s="40" t="s">
        <v>682</v>
      </c>
      <c r="P109" s="40" t="s">
        <v>681</v>
      </c>
      <c r="Q109" s="31">
        <v>8</v>
      </c>
      <c r="R109" s="32">
        <v>1</v>
      </c>
      <c r="S109" s="18">
        <v>89148.026740000001</v>
      </c>
      <c r="T109" s="17">
        <v>89148.026740000001</v>
      </c>
      <c r="U109" s="18">
        <v>107559.35704</v>
      </c>
      <c r="V109" s="18">
        <v>82614.808309999993</v>
      </c>
      <c r="W109" s="17">
        <v>42721.535000000003</v>
      </c>
      <c r="X109" s="18">
        <v>24605.334999999999</v>
      </c>
      <c r="Y109" s="17">
        <v>24605.334999999999</v>
      </c>
      <c r="Z109" s="6"/>
    </row>
    <row r="110" spans="1:26" ht="48" customHeight="1" x14ac:dyDescent="0.2">
      <c r="A110" s="1"/>
      <c r="B110" s="75">
        <v>300000000</v>
      </c>
      <c r="C110" s="75">
        <v>301000000</v>
      </c>
      <c r="D110" s="76">
        <v>301010000</v>
      </c>
      <c r="E110" s="77">
        <v>301010032</v>
      </c>
      <c r="F110" s="78" t="s">
        <v>1</v>
      </c>
      <c r="G110" s="79" t="s">
        <v>1</v>
      </c>
      <c r="H110" s="80">
        <v>241</v>
      </c>
      <c r="I110" s="79" t="s">
        <v>270</v>
      </c>
      <c r="J110" s="20">
        <v>241084177</v>
      </c>
      <c r="K110" s="71">
        <v>100</v>
      </c>
      <c r="L110" s="60" t="s">
        <v>684</v>
      </c>
      <c r="M110" s="60" t="s">
        <v>6</v>
      </c>
      <c r="N110" s="21" t="s">
        <v>683</v>
      </c>
      <c r="O110" s="40" t="s">
        <v>682</v>
      </c>
      <c r="P110" s="40" t="s">
        <v>681</v>
      </c>
      <c r="Q110" s="31">
        <v>8</v>
      </c>
      <c r="R110" s="32">
        <v>4</v>
      </c>
      <c r="S110" s="18">
        <v>7018.5946599999997</v>
      </c>
      <c r="T110" s="17">
        <v>7018.5946599999997</v>
      </c>
      <c r="U110" s="18">
        <v>17000.989000000001</v>
      </c>
      <c r="V110" s="18">
        <f>12897.97683+33.25816</f>
        <v>12931.234989999999</v>
      </c>
      <c r="W110" s="17">
        <v>0</v>
      </c>
      <c r="X110" s="18">
        <v>0</v>
      </c>
      <c r="Y110" s="17">
        <v>0</v>
      </c>
      <c r="Z110" s="6"/>
    </row>
    <row r="111" spans="1:26" ht="48" customHeight="1" x14ac:dyDescent="0.2">
      <c r="A111" s="1"/>
      <c r="B111" s="75">
        <v>300000000</v>
      </c>
      <c r="C111" s="75">
        <v>301000000</v>
      </c>
      <c r="D111" s="76">
        <v>301010000</v>
      </c>
      <c r="E111" s="77">
        <v>301010032</v>
      </c>
      <c r="F111" s="78" t="s">
        <v>1</v>
      </c>
      <c r="G111" s="79" t="s">
        <v>1</v>
      </c>
      <c r="H111" s="80">
        <v>241</v>
      </c>
      <c r="I111" s="79" t="s">
        <v>270</v>
      </c>
      <c r="J111" s="20">
        <v>241241144</v>
      </c>
      <c r="K111" s="71">
        <v>100</v>
      </c>
      <c r="L111" s="60" t="s">
        <v>680</v>
      </c>
      <c r="M111" s="60" t="s">
        <v>6</v>
      </c>
      <c r="N111" s="21" t="s">
        <v>593</v>
      </c>
      <c r="O111" s="40" t="s">
        <v>679</v>
      </c>
      <c r="P111" s="40" t="s">
        <v>591</v>
      </c>
      <c r="Q111" s="31">
        <v>8</v>
      </c>
      <c r="R111" s="32">
        <v>1</v>
      </c>
      <c r="S111" s="18">
        <v>40</v>
      </c>
      <c r="T111" s="17">
        <v>40</v>
      </c>
      <c r="U111" s="18">
        <v>0</v>
      </c>
      <c r="V111" s="18">
        <v>0</v>
      </c>
      <c r="W111" s="17">
        <v>0</v>
      </c>
      <c r="X111" s="18">
        <v>0</v>
      </c>
      <c r="Y111" s="17">
        <v>0</v>
      </c>
      <c r="Z111" s="6"/>
    </row>
    <row r="112" spans="1:26" ht="48" customHeight="1" x14ac:dyDescent="0.2">
      <c r="A112" s="1"/>
      <c r="B112" s="75">
        <v>300000000</v>
      </c>
      <c r="C112" s="75">
        <v>301000000</v>
      </c>
      <c r="D112" s="76">
        <v>301010000</v>
      </c>
      <c r="E112" s="77">
        <v>301010032</v>
      </c>
      <c r="F112" s="78" t="s">
        <v>1</v>
      </c>
      <c r="G112" s="79" t="s">
        <v>1</v>
      </c>
      <c r="H112" s="80">
        <v>241</v>
      </c>
      <c r="I112" s="79" t="s">
        <v>270</v>
      </c>
      <c r="J112" s="20">
        <v>241241154</v>
      </c>
      <c r="K112" s="71">
        <v>100</v>
      </c>
      <c r="L112" s="60" t="s">
        <v>678</v>
      </c>
      <c r="M112" s="60" t="s">
        <v>6</v>
      </c>
      <c r="N112" s="21" t="s">
        <v>677</v>
      </c>
      <c r="O112" s="40" t="s">
        <v>676</v>
      </c>
      <c r="P112" s="40" t="s">
        <v>675</v>
      </c>
      <c r="Q112" s="31">
        <v>8</v>
      </c>
      <c r="R112" s="32">
        <v>1</v>
      </c>
      <c r="S112" s="18">
        <v>70</v>
      </c>
      <c r="T112" s="17">
        <v>70</v>
      </c>
      <c r="U112" s="18">
        <v>0</v>
      </c>
      <c r="V112" s="18">
        <v>0</v>
      </c>
      <c r="W112" s="17">
        <v>0</v>
      </c>
      <c r="X112" s="18">
        <v>0</v>
      </c>
      <c r="Y112" s="17">
        <v>0</v>
      </c>
      <c r="Z112" s="6"/>
    </row>
    <row r="113" spans="1:26" ht="48" customHeight="1" x14ac:dyDescent="0.2">
      <c r="A113" s="1"/>
      <c r="B113" s="75">
        <v>300000000</v>
      </c>
      <c r="C113" s="75">
        <v>301000000</v>
      </c>
      <c r="D113" s="76">
        <v>301010000</v>
      </c>
      <c r="E113" s="77">
        <v>301010032</v>
      </c>
      <c r="F113" s="78" t="s">
        <v>1</v>
      </c>
      <c r="G113" s="79" t="s">
        <v>1</v>
      </c>
      <c r="H113" s="80">
        <v>241</v>
      </c>
      <c r="I113" s="79" t="s">
        <v>270</v>
      </c>
      <c r="J113" s="20">
        <v>241241155</v>
      </c>
      <c r="K113" s="71">
        <v>100</v>
      </c>
      <c r="L113" s="60" t="s">
        <v>674</v>
      </c>
      <c r="M113" s="60" t="s">
        <v>6</v>
      </c>
      <c r="N113" s="21" t="s">
        <v>589</v>
      </c>
      <c r="O113" s="40" t="s">
        <v>673</v>
      </c>
      <c r="P113" s="40" t="s">
        <v>587</v>
      </c>
      <c r="Q113" s="31">
        <v>8</v>
      </c>
      <c r="R113" s="32">
        <v>1</v>
      </c>
      <c r="S113" s="18">
        <v>2597</v>
      </c>
      <c r="T113" s="17">
        <v>2597</v>
      </c>
      <c r="U113" s="18">
        <v>0</v>
      </c>
      <c r="V113" s="18">
        <v>0</v>
      </c>
      <c r="W113" s="17">
        <v>0</v>
      </c>
      <c r="X113" s="18">
        <v>0</v>
      </c>
      <c r="Y113" s="17">
        <v>0</v>
      </c>
      <c r="Z113" s="6"/>
    </row>
    <row r="114" spans="1:26" ht="48" customHeight="1" x14ac:dyDescent="0.2">
      <c r="A114" s="1"/>
      <c r="B114" s="26">
        <v>300000000</v>
      </c>
      <c r="C114" s="26">
        <v>301000000</v>
      </c>
      <c r="D114" s="43">
        <v>301010000</v>
      </c>
      <c r="E114" s="44">
        <v>301010032</v>
      </c>
      <c r="F114" s="83" t="s">
        <v>1</v>
      </c>
      <c r="G114" s="84" t="s">
        <v>1</v>
      </c>
      <c r="H114" s="85">
        <v>481</v>
      </c>
      <c r="I114" s="84" t="s">
        <v>84</v>
      </c>
      <c r="J114" s="86">
        <v>481481010</v>
      </c>
      <c r="K114" s="71">
        <v>100</v>
      </c>
      <c r="L114" s="87" t="s">
        <v>672</v>
      </c>
      <c r="M114" s="87" t="s">
        <v>6</v>
      </c>
      <c r="N114" s="30" t="s">
        <v>671</v>
      </c>
      <c r="O114" s="25" t="s">
        <v>670</v>
      </c>
      <c r="P114" s="25" t="s">
        <v>669</v>
      </c>
      <c r="Q114" s="31">
        <v>8</v>
      </c>
      <c r="R114" s="32">
        <v>1</v>
      </c>
      <c r="S114" s="82">
        <v>264161.92694999999</v>
      </c>
      <c r="T114" s="82">
        <v>0</v>
      </c>
      <c r="U114" s="82">
        <v>0</v>
      </c>
      <c r="V114" s="82">
        <v>0</v>
      </c>
      <c r="W114" s="82">
        <v>0</v>
      </c>
      <c r="X114" s="82">
        <v>100000</v>
      </c>
      <c r="Y114" s="82">
        <v>100000</v>
      </c>
      <c r="Z114" s="6"/>
    </row>
    <row r="115" spans="1:26" ht="48" customHeight="1" x14ac:dyDescent="0.2">
      <c r="A115" s="1"/>
      <c r="B115" s="135">
        <v>301010034</v>
      </c>
      <c r="C115" s="135"/>
      <c r="D115" s="135"/>
      <c r="E115" s="138"/>
      <c r="F115" s="45">
        <v>301010034</v>
      </c>
      <c r="G115" s="46" t="s">
        <v>668</v>
      </c>
      <c r="H115" s="148"/>
      <c r="I115" s="148"/>
      <c r="J115" s="148"/>
      <c r="K115" s="29">
        <v>100</v>
      </c>
      <c r="L115" s="21"/>
      <c r="M115" s="149"/>
      <c r="N115" s="149"/>
      <c r="O115" s="149"/>
      <c r="P115" s="150"/>
      <c r="Q115" s="8" t="s">
        <v>1</v>
      </c>
      <c r="R115" s="9" t="s">
        <v>1</v>
      </c>
      <c r="S115" s="47">
        <f>S116</f>
        <v>5990</v>
      </c>
      <c r="T115" s="47">
        <f t="shared" ref="T115:Y115" si="19">T116</f>
        <v>5990</v>
      </c>
      <c r="U115" s="47">
        <f t="shared" si="19"/>
        <v>0</v>
      </c>
      <c r="V115" s="47">
        <f t="shared" si="19"/>
        <v>0</v>
      </c>
      <c r="W115" s="47">
        <f t="shared" si="19"/>
        <v>0</v>
      </c>
      <c r="X115" s="47">
        <f t="shared" si="19"/>
        <v>0</v>
      </c>
      <c r="Y115" s="47">
        <f t="shared" si="19"/>
        <v>0</v>
      </c>
      <c r="Z115" s="6"/>
    </row>
    <row r="116" spans="1:26" ht="48" customHeight="1" x14ac:dyDescent="0.2">
      <c r="A116" s="1"/>
      <c r="B116" s="26">
        <v>300000000</v>
      </c>
      <c r="C116" s="26">
        <v>301000000</v>
      </c>
      <c r="D116" s="43">
        <v>301010000</v>
      </c>
      <c r="E116" s="44">
        <v>301010034</v>
      </c>
      <c r="F116" s="83" t="s">
        <v>1</v>
      </c>
      <c r="G116" s="84" t="s">
        <v>1</v>
      </c>
      <c r="H116" s="85">
        <v>241</v>
      </c>
      <c r="I116" s="84" t="s">
        <v>270</v>
      </c>
      <c r="J116" s="86">
        <v>241241156</v>
      </c>
      <c r="K116" s="71">
        <v>100</v>
      </c>
      <c r="L116" s="87" t="s">
        <v>667</v>
      </c>
      <c r="M116" s="87" t="s">
        <v>6</v>
      </c>
      <c r="N116" s="30" t="s">
        <v>589</v>
      </c>
      <c r="O116" s="25" t="s">
        <v>666</v>
      </c>
      <c r="P116" s="25" t="s">
        <v>587</v>
      </c>
      <c r="Q116" s="31">
        <v>8</v>
      </c>
      <c r="R116" s="32">
        <v>1</v>
      </c>
      <c r="S116" s="73">
        <v>5990</v>
      </c>
      <c r="T116" s="74">
        <v>5990</v>
      </c>
      <c r="U116" s="73">
        <v>0</v>
      </c>
      <c r="V116" s="73">
        <v>0</v>
      </c>
      <c r="W116" s="74">
        <v>0</v>
      </c>
      <c r="X116" s="73">
        <v>0</v>
      </c>
      <c r="Y116" s="74">
        <v>0</v>
      </c>
      <c r="Z116" s="6"/>
    </row>
    <row r="117" spans="1:26" ht="48" customHeight="1" x14ac:dyDescent="0.2">
      <c r="A117" s="1"/>
      <c r="B117" s="135">
        <v>301010035</v>
      </c>
      <c r="C117" s="135"/>
      <c r="D117" s="135"/>
      <c r="E117" s="138"/>
      <c r="F117" s="45">
        <v>301010035</v>
      </c>
      <c r="G117" s="46" t="s">
        <v>665</v>
      </c>
      <c r="H117" s="148"/>
      <c r="I117" s="148"/>
      <c r="J117" s="148"/>
      <c r="K117" s="29">
        <v>100</v>
      </c>
      <c r="L117" s="21"/>
      <c r="M117" s="149"/>
      <c r="N117" s="149"/>
      <c r="O117" s="149"/>
      <c r="P117" s="150"/>
      <c r="Q117" s="8" t="s">
        <v>1</v>
      </c>
      <c r="R117" s="9" t="s">
        <v>1</v>
      </c>
      <c r="S117" s="47">
        <f>S118+S121+S122+S123+S124+S119+S120</f>
        <v>25412.613529999999</v>
      </c>
      <c r="T117" s="47">
        <f t="shared" ref="T117:Y117" si="20">T118+T121+T122+T123+T124+T119+T120</f>
        <v>25412.613529999999</v>
      </c>
      <c r="U117" s="47">
        <f t="shared" si="20"/>
        <v>17419.546129999999</v>
      </c>
      <c r="V117" s="47">
        <f t="shared" si="20"/>
        <v>14927.477269999999</v>
      </c>
      <c r="W117" s="47">
        <f t="shared" si="20"/>
        <v>24589.242610000001</v>
      </c>
      <c r="X117" s="47">
        <f t="shared" si="20"/>
        <v>24044.95031</v>
      </c>
      <c r="Y117" s="47">
        <f t="shared" si="20"/>
        <v>24524.39301</v>
      </c>
      <c r="Z117" s="6"/>
    </row>
    <row r="118" spans="1:26" ht="48" customHeight="1" x14ac:dyDescent="0.2">
      <c r="A118" s="1"/>
      <c r="B118" s="2">
        <v>300000000</v>
      </c>
      <c r="C118" s="2">
        <v>301000000</v>
      </c>
      <c r="D118" s="3">
        <v>301010000</v>
      </c>
      <c r="E118" s="67">
        <v>301010035</v>
      </c>
      <c r="F118" s="68" t="s">
        <v>1</v>
      </c>
      <c r="G118" s="4" t="s">
        <v>1</v>
      </c>
      <c r="H118" s="69">
        <v>40</v>
      </c>
      <c r="I118" s="4" t="s">
        <v>89</v>
      </c>
      <c r="J118" s="70">
        <v>40460423</v>
      </c>
      <c r="K118" s="71">
        <v>100</v>
      </c>
      <c r="L118" s="5" t="s">
        <v>664</v>
      </c>
      <c r="M118" s="5" t="s">
        <v>6</v>
      </c>
      <c r="N118" s="72" t="s">
        <v>663</v>
      </c>
      <c r="O118" s="41" t="s">
        <v>662</v>
      </c>
      <c r="P118" s="41" t="s">
        <v>661</v>
      </c>
      <c r="Q118" s="56">
        <v>3</v>
      </c>
      <c r="R118" s="57">
        <v>10</v>
      </c>
      <c r="S118" s="13">
        <v>16531.284540000001</v>
      </c>
      <c r="T118" s="12">
        <v>16531.284540000001</v>
      </c>
      <c r="U118" s="13">
        <v>17419.546129999999</v>
      </c>
      <c r="V118" s="13">
        <v>14927.477269999999</v>
      </c>
      <c r="W118" s="12">
        <v>12614.75166</v>
      </c>
      <c r="X118" s="13">
        <v>12070.459360000001</v>
      </c>
      <c r="Y118" s="12">
        <v>12549.90206</v>
      </c>
      <c r="Z118" s="6"/>
    </row>
    <row r="119" spans="1:26" ht="48" customHeight="1" x14ac:dyDescent="0.2">
      <c r="A119" s="1"/>
      <c r="B119" s="2"/>
      <c r="C119" s="2"/>
      <c r="D119" s="3"/>
      <c r="E119" s="67"/>
      <c r="F119" s="68"/>
      <c r="G119" s="4"/>
      <c r="H119" s="69">
        <v>40</v>
      </c>
      <c r="I119" s="4" t="s">
        <v>89</v>
      </c>
      <c r="J119" s="70" t="s">
        <v>1024</v>
      </c>
      <c r="K119" s="71" t="s">
        <v>1019</v>
      </c>
      <c r="L119" s="5" t="s">
        <v>657</v>
      </c>
      <c r="M119" s="5" t="s">
        <v>6</v>
      </c>
      <c r="N119" s="72" t="s">
        <v>1025</v>
      </c>
      <c r="O119" s="41" t="s">
        <v>1026</v>
      </c>
      <c r="P119" s="41" t="s">
        <v>1027</v>
      </c>
      <c r="Q119" s="9">
        <v>3</v>
      </c>
      <c r="R119" s="9">
        <v>10</v>
      </c>
      <c r="S119" s="15">
        <v>0</v>
      </c>
      <c r="T119" s="16">
        <v>0</v>
      </c>
      <c r="U119" s="15">
        <v>0</v>
      </c>
      <c r="V119" s="15">
        <v>0</v>
      </c>
      <c r="W119" s="16">
        <v>3535.8648699999999</v>
      </c>
      <c r="X119" s="15">
        <v>3535.8648699999999</v>
      </c>
      <c r="Y119" s="16">
        <v>3535.8648699999999</v>
      </c>
      <c r="Z119" s="6"/>
    </row>
    <row r="120" spans="1:26" ht="48" customHeight="1" x14ac:dyDescent="0.2">
      <c r="A120" s="1"/>
      <c r="B120" s="2"/>
      <c r="C120" s="2"/>
      <c r="D120" s="3"/>
      <c r="E120" s="67"/>
      <c r="F120" s="68"/>
      <c r="G120" s="4"/>
      <c r="H120" s="69">
        <v>40</v>
      </c>
      <c r="I120" s="4" t="s">
        <v>89</v>
      </c>
      <c r="J120" s="70" t="s">
        <v>1028</v>
      </c>
      <c r="K120" s="71" t="s">
        <v>1029</v>
      </c>
      <c r="L120" s="5" t="s">
        <v>657</v>
      </c>
      <c r="M120" s="5" t="s">
        <v>6</v>
      </c>
      <c r="N120" s="72" t="s">
        <v>1025</v>
      </c>
      <c r="O120" s="41" t="s">
        <v>1026</v>
      </c>
      <c r="P120" s="41" t="s">
        <v>1030</v>
      </c>
      <c r="Q120" s="31">
        <v>3</v>
      </c>
      <c r="R120" s="32">
        <v>9</v>
      </c>
      <c r="S120" s="15">
        <v>0</v>
      </c>
      <c r="T120" s="16">
        <v>0</v>
      </c>
      <c r="U120" s="15">
        <v>0</v>
      </c>
      <c r="V120" s="15">
        <v>0</v>
      </c>
      <c r="W120" s="16">
        <v>8438.62608</v>
      </c>
      <c r="X120" s="15">
        <v>8438.62608</v>
      </c>
      <c r="Y120" s="16">
        <v>8438.62608</v>
      </c>
      <c r="Z120" s="6"/>
    </row>
    <row r="121" spans="1:26" ht="48" customHeight="1" x14ac:dyDescent="0.2">
      <c r="A121" s="1"/>
      <c r="B121" s="75">
        <v>300000000</v>
      </c>
      <c r="C121" s="75">
        <v>301000000</v>
      </c>
      <c r="D121" s="76">
        <v>301010000</v>
      </c>
      <c r="E121" s="77">
        <v>301010035</v>
      </c>
      <c r="F121" s="78" t="s">
        <v>1</v>
      </c>
      <c r="G121" s="79" t="s">
        <v>1</v>
      </c>
      <c r="H121" s="80">
        <v>241</v>
      </c>
      <c r="I121" s="79" t="s">
        <v>270</v>
      </c>
      <c r="J121" s="20">
        <v>241241148</v>
      </c>
      <c r="K121" s="71">
        <v>100</v>
      </c>
      <c r="L121" s="60" t="s">
        <v>653</v>
      </c>
      <c r="M121" s="60" t="s">
        <v>6</v>
      </c>
      <c r="N121" s="21" t="s">
        <v>660</v>
      </c>
      <c r="O121" s="40" t="s">
        <v>659</v>
      </c>
      <c r="P121" s="40" t="s">
        <v>658</v>
      </c>
      <c r="Q121" s="31">
        <v>8</v>
      </c>
      <c r="R121" s="32">
        <v>1</v>
      </c>
      <c r="S121" s="15">
        <v>0</v>
      </c>
      <c r="T121" s="16">
        <v>0</v>
      </c>
      <c r="U121" s="15">
        <v>0</v>
      </c>
      <c r="V121" s="15">
        <v>0</v>
      </c>
      <c r="W121" s="16">
        <v>0</v>
      </c>
      <c r="X121" s="15">
        <v>0</v>
      </c>
      <c r="Y121" s="16">
        <v>0</v>
      </c>
      <c r="Z121" s="6"/>
    </row>
    <row r="122" spans="1:26" ht="48" customHeight="1" x14ac:dyDescent="0.2">
      <c r="A122" s="1"/>
      <c r="B122" s="75">
        <v>300000000</v>
      </c>
      <c r="C122" s="75">
        <v>301000000</v>
      </c>
      <c r="D122" s="76">
        <v>301010000</v>
      </c>
      <c r="E122" s="77">
        <v>301010035</v>
      </c>
      <c r="F122" s="78" t="s">
        <v>1</v>
      </c>
      <c r="G122" s="79" t="s">
        <v>1</v>
      </c>
      <c r="H122" s="80">
        <v>481</v>
      </c>
      <c r="I122" s="79" t="s">
        <v>84</v>
      </c>
      <c r="J122" s="20">
        <v>481481830</v>
      </c>
      <c r="K122" s="71">
        <v>100</v>
      </c>
      <c r="L122" s="60" t="s">
        <v>657</v>
      </c>
      <c r="M122" s="60" t="s">
        <v>6</v>
      </c>
      <c r="N122" s="21" t="s">
        <v>656</v>
      </c>
      <c r="O122" s="40" t="s">
        <v>655</v>
      </c>
      <c r="P122" s="40" t="s">
        <v>654</v>
      </c>
      <c r="Q122" s="31">
        <v>3</v>
      </c>
      <c r="R122" s="32">
        <v>9</v>
      </c>
      <c r="S122" s="82">
        <v>5894.8951800000004</v>
      </c>
      <c r="T122" s="82">
        <v>5894.8951800000004</v>
      </c>
      <c r="U122" s="82">
        <v>0</v>
      </c>
      <c r="V122" s="82">
        <v>0</v>
      </c>
      <c r="W122" s="82">
        <v>0</v>
      </c>
      <c r="X122" s="82">
        <v>0</v>
      </c>
      <c r="Y122" s="82">
        <v>0</v>
      </c>
      <c r="Z122" s="6"/>
    </row>
    <row r="123" spans="1:26" ht="48" customHeight="1" x14ac:dyDescent="0.2">
      <c r="A123" s="1"/>
      <c r="B123" s="26">
        <v>300000000</v>
      </c>
      <c r="C123" s="26">
        <v>301000000</v>
      </c>
      <c r="D123" s="43">
        <v>301010000</v>
      </c>
      <c r="E123" s="44">
        <v>301010035</v>
      </c>
      <c r="F123" s="83" t="s">
        <v>1</v>
      </c>
      <c r="G123" s="84" t="s">
        <v>1</v>
      </c>
      <c r="H123" s="85">
        <v>481</v>
      </c>
      <c r="I123" s="84" t="s">
        <v>84</v>
      </c>
      <c r="J123" s="20">
        <v>481481830</v>
      </c>
      <c r="K123" s="71">
        <v>100</v>
      </c>
      <c r="L123" s="60" t="s">
        <v>657</v>
      </c>
      <c r="M123" s="87" t="s">
        <v>6</v>
      </c>
      <c r="N123" s="30" t="s">
        <v>11</v>
      </c>
      <c r="O123" s="25" t="s">
        <v>652</v>
      </c>
      <c r="P123" s="25" t="s">
        <v>9</v>
      </c>
      <c r="Q123" s="31">
        <v>3</v>
      </c>
      <c r="R123" s="32">
        <v>10</v>
      </c>
      <c r="S123" s="82">
        <v>2382.8510900000001</v>
      </c>
      <c r="T123" s="82">
        <v>2382.8510900000001</v>
      </c>
      <c r="U123" s="82">
        <v>0</v>
      </c>
      <c r="V123" s="82">
        <v>0</v>
      </c>
      <c r="W123" s="82">
        <v>0</v>
      </c>
      <c r="X123" s="82">
        <v>0</v>
      </c>
      <c r="Y123" s="82">
        <v>0</v>
      </c>
      <c r="Z123" s="6"/>
    </row>
    <row r="124" spans="1:26" ht="48" customHeight="1" x14ac:dyDescent="0.2">
      <c r="A124" s="1"/>
      <c r="B124" s="26"/>
      <c r="C124" s="26"/>
      <c r="D124" s="43"/>
      <c r="E124" s="43"/>
      <c r="F124" s="83"/>
      <c r="G124" s="84"/>
      <c r="H124" s="85">
        <v>481</v>
      </c>
      <c r="I124" s="84" t="s">
        <v>84</v>
      </c>
      <c r="J124" s="20">
        <v>481481973</v>
      </c>
      <c r="K124" s="71">
        <v>100</v>
      </c>
      <c r="L124" s="87" t="s">
        <v>653</v>
      </c>
      <c r="M124" s="87" t="s">
        <v>6</v>
      </c>
      <c r="N124" s="30" t="s">
        <v>1007</v>
      </c>
      <c r="O124" s="25" t="s">
        <v>1008</v>
      </c>
      <c r="P124" s="26" t="s">
        <v>1009</v>
      </c>
      <c r="Q124" s="31">
        <v>3</v>
      </c>
      <c r="R124" s="32">
        <v>10</v>
      </c>
      <c r="S124" s="82">
        <v>603.58271999999999</v>
      </c>
      <c r="T124" s="82">
        <v>603.58271999999999</v>
      </c>
      <c r="U124" s="82">
        <v>0</v>
      </c>
      <c r="V124" s="82">
        <v>0</v>
      </c>
      <c r="W124" s="82">
        <v>0</v>
      </c>
      <c r="X124" s="82">
        <v>0</v>
      </c>
      <c r="Y124" s="82">
        <v>0</v>
      </c>
      <c r="Z124" s="6"/>
    </row>
    <row r="125" spans="1:26" ht="48" customHeight="1" x14ac:dyDescent="0.2">
      <c r="A125" s="1"/>
      <c r="B125" s="26"/>
      <c r="C125" s="26"/>
      <c r="D125" s="43"/>
      <c r="E125" s="43"/>
      <c r="F125" s="35">
        <v>301010037</v>
      </c>
      <c r="G125" s="84" t="s">
        <v>967</v>
      </c>
      <c r="H125" s="151"/>
      <c r="I125" s="152"/>
      <c r="J125" s="153"/>
      <c r="K125" s="29"/>
      <c r="L125" s="87"/>
      <c r="M125" s="87"/>
      <c r="N125" s="30"/>
      <c r="O125" s="25"/>
      <c r="P125" s="26"/>
      <c r="Q125" s="31"/>
      <c r="R125" s="32"/>
      <c r="S125" s="15">
        <f>S126</f>
        <v>118.79006</v>
      </c>
      <c r="T125" s="15">
        <f t="shared" ref="T125:Y125" si="21">T126</f>
        <v>118.79006</v>
      </c>
      <c r="U125" s="15">
        <f t="shared" si="21"/>
        <v>0</v>
      </c>
      <c r="V125" s="15">
        <f t="shared" si="21"/>
        <v>0</v>
      </c>
      <c r="W125" s="15">
        <f t="shared" si="21"/>
        <v>0</v>
      </c>
      <c r="X125" s="15">
        <f t="shared" si="21"/>
        <v>0</v>
      </c>
      <c r="Y125" s="15">
        <f t="shared" si="21"/>
        <v>0</v>
      </c>
      <c r="Z125" s="6"/>
    </row>
    <row r="126" spans="1:26" ht="48" customHeight="1" x14ac:dyDescent="0.2">
      <c r="A126" s="1"/>
      <c r="B126" s="26"/>
      <c r="C126" s="26"/>
      <c r="D126" s="43"/>
      <c r="E126" s="43"/>
      <c r="F126" s="88"/>
      <c r="G126" s="84"/>
      <c r="H126" s="85">
        <v>40</v>
      </c>
      <c r="I126" s="84" t="s">
        <v>89</v>
      </c>
      <c r="J126" s="86">
        <v>40500320</v>
      </c>
      <c r="K126" s="29"/>
      <c r="L126" s="87" t="s">
        <v>968</v>
      </c>
      <c r="M126" s="87" t="s">
        <v>966</v>
      </c>
      <c r="N126" s="30" t="s">
        <v>969</v>
      </c>
      <c r="O126" s="25" t="s">
        <v>970</v>
      </c>
      <c r="P126" s="26" t="s">
        <v>971</v>
      </c>
      <c r="Q126" s="31">
        <v>2</v>
      </c>
      <c r="R126" s="32">
        <v>3</v>
      </c>
      <c r="S126" s="15">
        <v>118.79006</v>
      </c>
      <c r="T126" s="15">
        <v>118.79006</v>
      </c>
      <c r="U126" s="15">
        <v>0</v>
      </c>
      <c r="V126" s="15">
        <v>0</v>
      </c>
      <c r="W126" s="15">
        <v>0</v>
      </c>
      <c r="X126" s="15">
        <v>0</v>
      </c>
      <c r="Y126" s="15">
        <v>0</v>
      </c>
      <c r="Z126" s="6"/>
    </row>
    <row r="127" spans="1:26" ht="48" customHeight="1" x14ac:dyDescent="0.2">
      <c r="A127" s="1"/>
      <c r="B127" s="135">
        <v>301010038</v>
      </c>
      <c r="C127" s="135"/>
      <c r="D127" s="135"/>
      <c r="E127" s="138"/>
      <c r="F127" s="45">
        <v>301010038</v>
      </c>
      <c r="G127" s="46" t="s">
        <v>651</v>
      </c>
      <c r="H127" s="148"/>
      <c r="I127" s="148"/>
      <c r="J127" s="148"/>
      <c r="K127" s="29">
        <v>400</v>
      </c>
      <c r="L127" s="21"/>
      <c r="M127" s="149"/>
      <c r="N127" s="149"/>
      <c r="O127" s="149"/>
      <c r="P127" s="150"/>
      <c r="Q127" s="8" t="s">
        <v>1</v>
      </c>
      <c r="R127" s="9" t="s">
        <v>1</v>
      </c>
      <c r="S127" s="47">
        <f>S128</f>
        <v>0</v>
      </c>
      <c r="T127" s="47">
        <f t="shared" ref="T127:Y127" si="22">T128</f>
        <v>0</v>
      </c>
      <c r="U127" s="47">
        <f t="shared" si="22"/>
        <v>0</v>
      </c>
      <c r="V127" s="47">
        <f t="shared" si="22"/>
        <v>0</v>
      </c>
      <c r="W127" s="47">
        <f t="shared" si="22"/>
        <v>0</v>
      </c>
      <c r="X127" s="47">
        <f t="shared" si="22"/>
        <v>0</v>
      </c>
      <c r="Y127" s="47">
        <f t="shared" si="22"/>
        <v>0</v>
      </c>
      <c r="Z127" s="6"/>
    </row>
    <row r="128" spans="1:26" ht="48" customHeight="1" x14ac:dyDescent="0.2">
      <c r="A128" s="1"/>
      <c r="B128" s="48">
        <v>300000000</v>
      </c>
      <c r="C128" s="48">
        <v>301000000</v>
      </c>
      <c r="D128" s="49">
        <v>301010000</v>
      </c>
      <c r="E128" s="50">
        <v>301010038</v>
      </c>
      <c r="F128" s="51" t="s">
        <v>1</v>
      </c>
      <c r="G128" s="52" t="s">
        <v>1</v>
      </c>
      <c r="H128" s="53">
        <v>40</v>
      </c>
      <c r="I128" s="52" t="s">
        <v>89</v>
      </c>
      <c r="J128" s="22">
        <v>40500360</v>
      </c>
      <c r="K128" s="71">
        <v>400</v>
      </c>
      <c r="L128" s="54" t="s">
        <v>650</v>
      </c>
      <c r="M128" s="54" t="s">
        <v>6</v>
      </c>
      <c r="N128" s="55" t="s">
        <v>649</v>
      </c>
      <c r="O128" s="42" t="s">
        <v>648</v>
      </c>
      <c r="P128" s="42" t="s">
        <v>647</v>
      </c>
      <c r="Q128" s="56">
        <v>1</v>
      </c>
      <c r="R128" s="57">
        <v>13</v>
      </c>
      <c r="S128" s="13">
        <v>0</v>
      </c>
      <c r="T128" s="12">
        <v>0</v>
      </c>
      <c r="U128" s="13">
        <v>0</v>
      </c>
      <c r="V128" s="13">
        <v>0</v>
      </c>
      <c r="W128" s="12">
        <v>0</v>
      </c>
      <c r="X128" s="13">
        <v>0</v>
      </c>
      <c r="Y128" s="12">
        <v>0</v>
      </c>
      <c r="Z128" s="6"/>
    </row>
    <row r="129" spans="1:26" ht="48" customHeight="1" x14ac:dyDescent="0.2">
      <c r="A129" s="1"/>
      <c r="B129" s="135">
        <v>301010039</v>
      </c>
      <c r="C129" s="135"/>
      <c r="D129" s="135"/>
      <c r="E129" s="138"/>
      <c r="F129" s="45">
        <v>301010039</v>
      </c>
      <c r="G129" s="46" t="s">
        <v>646</v>
      </c>
      <c r="H129" s="148"/>
      <c r="I129" s="148"/>
      <c r="J129" s="148"/>
      <c r="K129" s="29">
        <v>100</v>
      </c>
      <c r="L129" s="21"/>
      <c r="M129" s="149"/>
      <c r="N129" s="149"/>
      <c r="O129" s="149"/>
      <c r="P129" s="150"/>
      <c r="Q129" s="8" t="s">
        <v>1</v>
      </c>
      <c r="R129" s="9" t="s">
        <v>1</v>
      </c>
      <c r="S129" s="47">
        <f>S130</f>
        <v>954.16659000000004</v>
      </c>
      <c r="T129" s="47">
        <f t="shared" ref="T129:Y129" si="23">T130</f>
        <v>954.16659000000004</v>
      </c>
      <c r="U129" s="47">
        <f t="shared" si="23"/>
        <v>84.726399999999998</v>
      </c>
      <c r="V129" s="47">
        <f t="shared" si="23"/>
        <v>84.726399999999998</v>
      </c>
      <c r="W129" s="47">
        <f t="shared" si="23"/>
        <v>240.94166999999999</v>
      </c>
      <c r="X129" s="47">
        <f t="shared" si="23"/>
        <v>240.94166999999999</v>
      </c>
      <c r="Y129" s="47">
        <f t="shared" si="23"/>
        <v>240.94166999999999</v>
      </c>
      <c r="Z129" s="6"/>
    </row>
    <row r="130" spans="1:26" ht="48" customHeight="1" x14ac:dyDescent="0.2">
      <c r="A130" s="1"/>
      <c r="B130" s="48">
        <v>300000000</v>
      </c>
      <c r="C130" s="48">
        <v>301000000</v>
      </c>
      <c r="D130" s="49">
        <v>301010000</v>
      </c>
      <c r="E130" s="50">
        <v>301010039</v>
      </c>
      <c r="F130" s="51" t="s">
        <v>1</v>
      </c>
      <c r="G130" s="52" t="s">
        <v>1</v>
      </c>
      <c r="H130" s="53">
        <v>40</v>
      </c>
      <c r="I130" s="52" t="s">
        <v>89</v>
      </c>
      <c r="J130" s="22">
        <v>40500134</v>
      </c>
      <c r="K130" s="71">
        <v>100</v>
      </c>
      <c r="L130" s="54" t="s">
        <v>645</v>
      </c>
      <c r="M130" s="54" t="s">
        <v>6</v>
      </c>
      <c r="N130" s="55" t="s">
        <v>644</v>
      </c>
      <c r="O130" s="42" t="s">
        <v>643</v>
      </c>
      <c r="P130" s="42" t="s">
        <v>642</v>
      </c>
      <c r="Q130" s="56">
        <v>4</v>
      </c>
      <c r="R130" s="57">
        <v>5</v>
      </c>
      <c r="S130" s="13">
        <v>954.16659000000004</v>
      </c>
      <c r="T130" s="12">
        <v>954.16659000000004</v>
      </c>
      <c r="U130" s="13">
        <v>84.726399999999998</v>
      </c>
      <c r="V130" s="13">
        <v>84.726399999999998</v>
      </c>
      <c r="W130" s="12">
        <v>240.94166999999999</v>
      </c>
      <c r="X130" s="13">
        <v>240.94166999999999</v>
      </c>
      <c r="Y130" s="12">
        <v>240.94166999999999</v>
      </c>
      <c r="Z130" s="6"/>
    </row>
    <row r="131" spans="1:26" ht="48" customHeight="1" x14ac:dyDescent="0.2">
      <c r="A131" s="1"/>
      <c r="B131" s="135">
        <v>301010040</v>
      </c>
      <c r="C131" s="135"/>
      <c r="D131" s="135"/>
      <c r="E131" s="138"/>
      <c r="F131" s="45">
        <v>301010040</v>
      </c>
      <c r="G131" s="46" t="s">
        <v>641</v>
      </c>
      <c r="H131" s="148"/>
      <c r="I131" s="148"/>
      <c r="J131" s="148"/>
      <c r="K131" s="29">
        <v>400</v>
      </c>
      <c r="L131" s="21"/>
      <c r="M131" s="149"/>
      <c r="N131" s="149"/>
      <c r="O131" s="149"/>
      <c r="P131" s="150"/>
      <c r="Q131" s="8" t="s">
        <v>1</v>
      </c>
      <c r="R131" s="9" t="s">
        <v>1</v>
      </c>
      <c r="S131" s="47">
        <f>S132</f>
        <v>48898.505879999997</v>
      </c>
      <c r="T131" s="47">
        <f t="shared" ref="T131:Y131" si="24">T132</f>
        <v>48898.505879999997</v>
      </c>
      <c r="U131" s="47">
        <f t="shared" si="24"/>
        <v>0</v>
      </c>
      <c r="V131" s="47">
        <f t="shared" si="24"/>
        <v>0</v>
      </c>
      <c r="W131" s="47">
        <f t="shared" si="24"/>
        <v>0</v>
      </c>
      <c r="X131" s="47">
        <f t="shared" si="24"/>
        <v>0</v>
      </c>
      <c r="Y131" s="47">
        <f t="shared" si="24"/>
        <v>0</v>
      </c>
      <c r="Z131" s="6"/>
    </row>
    <row r="132" spans="1:26" ht="48" customHeight="1" x14ac:dyDescent="0.2">
      <c r="A132" s="1"/>
      <c r="B132" s="48">
        <v>300000000</v>
      </c>
      <c r="C132" s="48">
        <v>301000000</v>
      </c>
      <c r="D132" s="49">
        <v>301010000</v>
      </c>
      <c r="E132" s="50">
        <v>301010040</v>
      </c>
      <c r="F132" s="51" t="s">
        <v>1</v>
      </c>
      <c r="G132" s="52" t="s">
        <v>1</v>
      </c>
      <c r="H132" s="53">
        <v>40</v>
      </c>
      <c r="I132" s="52" t="s">
        <v>89</v>
      </c>
      <c r="J132" s="22">
        <v>40000040</v>
      </c>
      <c r="K132" s="71">
        <v>400</v>
      </c>
      <c r="L132" s="54" t="s">
        <v>166</v>
      </c>
      <c r="M132" s="54" t="s">
        <v>6</v>
      </c>
      <c r="N132" s="55" t="s">
        <v>537</v>
      </c>
      <c r="O132" s="42" t="s">
        <v>640</v>
      </c>
      <c r="P132" s="42" t="s">
        <v>535</v>
      </c>
      <c r="Q132" s="56">
        <v>4</v>
      </c>
      <c r="R132" s="57">
        <v>5</v>
      </c>
      <c r="S132" s="13">
        <v>48898.505879999997</v>
      </c>
      <c r="T132" s="12">
        <v>48898.505879999997</v>
      </c>
      <c r="U132" s="13">
        <v>0</v>
      </c>
      <c r="V132" s="13">
        <v>0</v>
      </c>
      <c r="W132" s="12">
        <v>0</v>
      </c>
      <c r="X132" s="13">
        <v>0</v>
      </c>
      <c r="Y132" s="12">
        <v>0</v>
      </c>
      <c r="Z132" s="6"/>
    </row>
    <row r="133" spans="1:26" ht="48" customHeight="1" x14ac:dyDescent="0.2">
      <c r="A133" s="1"/>
      <c r="B133" s="135">
        <v>301010042</v>
      </c>
      <c r="C133" s="135"/>
      <c r="D133" s="135"/>
      <c r="E133" s="138"/>
      <c r="F133" s="45">
        <v>301010042</v>
      </c>
      <c r="G133" s="46" t="s">
        <v>639</v>
      </c>
      <c r="H133" s="148"/>
      <c r="I133" s="148"/>
      <c r="J133" s="148"/>
      <c r="K133" s="29">
        <v>100</v>
      </c>
      <c r="L133" s="21"/>
      <c r="M133" s="149"/>
      <c r="N133" s="149"/>
      <c r="O133" s="149"/>
      <c r="P133" s="150"/>
      <c r="Q133" s="8" t="s">
        <v>1</v>
      </c>
      <c r="R133" s="9" t="s">
        <v>1</v>
      </c>
      <c r="S133" s="47">
        <f>S134</f>
        <v>4979.65553</v>
      </c>
      <c r="T133" s="47">
        <f t="shared" ref="T133:Y133" si="25">T134</f>
        <v>4979.65553</v>
      </c>
      <c r="U133" s="47">
        <f t="shared" si="25"/>
        <v>3598.8222219999998</v>
      </c>
      <c r="V133" s="47">
        <f t="shared" si="25"/>
        <v>2441.3777799999998</v>
      </c>
      <c r="W133" s="47">
        <f t="shared" si="25"/>
        <v>3562.4444400000002</v>
      </c>
      <c r="X133" s="47">
        <f t="shared" si="25"/>
        <v>3562.4444400000002</v>
      </c>
      <c r="Y133" s="47">
        <f t="shared" si="25"/>
        <v>2359.2222200000001</v>
      </c>
      <c r="Z133" s="6"/>
    </row>
    <row r="134" spans="1:26" ht="48" customHeight="1" x14ac:dyDescent="0.2">
      <c r="A134" s="1"/>
      <c r="B134" s="2">
        <v>300000000</v>
      </c>
      <c r="C134" s="2">
        <v>301000000</v>
      </c>
      <c r="D134" s="3">
        <v>301010000</v>
      </c>
      <c r="E134" s="67">
        <v>301010042</v>
      </c>
      <c r="F134" s="68" t="s">
        <v>1</v>
      </c>
      <c r="G134" s="4" t="s">
        <v>1</v>
      </c>
      <c r="H134" s="69">
        <v>40</v>
      </c>
      <c r="I134" s="4" t="s">
        <v>89</v>
      </c>
      <c r="J134" s="70">
        <v>40009000</v>
      </c>
      <c r="K134" s="71">
        <v>400</v>
      </c>
      <c r="L134" s="5" t="s">
        <v>638</v>
      </c>
      <c r="M134" s="5" t="s">
        <v>6</v>
      </c>
      <c r="N134" s="72" t="s">
        <v>637</v>
      </c>
      <c r="O134" s="41" t="s">
        <v>636</v>
      </c>
      <c r="P134" s="41" t="s">
        <v>635</v>
      </c>
      <c r="Q134" s="56">
        <v>4</v>
      </c>
      <c r="R134" s="57">
        <v>12</v>
      </c>
      <c r="S134" s="13">
        <v>4979.65553</v>
      </c>
      <c r="T134" s="12">
        <v>4979.65553</v>
      </c>
      <c r="U134" s="13">
        <v>3598.8222219999998</v>
      </c>
      <c r="V134" s="13">
        <v>2441.3777799999998</v>
      </c>
      <c r="W134" s="12">
        <v>3562.4444400000002</v>
      </c>
      <c r="X134" s="13">
        <v>3562.4444400000002</v>
      </c>
      <c r="Y134" s="12">
        <v>2359.2222200000001</v>
      </c>
      <c r="Z134" s="6"/>
    </row>
    <row r="135" spans="1:26" ht="48" customHeight="1" x14ac:dyDescent="0.2">
      <c r="A135" s="1"/>
      <c r="B135" s="135">
        <v>301010043</v>
      </c>
      <c r="C135" s="135"/>
      <c r="D135" s="135"/>
      <c r="E135" s="138"/>
      <c r="F135" s="45">
        <v>301010043</v>
      </c>
      <c r="G135" s="46" t="s">
        <v>634</v>
      </c>
      <c r="H135" s="148"/>
      <c r="I135" s="148"/>
      <c r="J135" s="148"/>
      <c r="K135" s="29">
        <v>100</v>
      </c>
      <c r="L135" s="21"/>
      <c r="M135" s="149"/>
      <c r="N135" s="149"/>
      <c r="O135" s="149"/>
      <c r="P135" s="150"/>
      <c r="Q135" s="8" t="s">
        <v>1</v>
      </c>
      <c r="R135" s="9" t="s">
        <v>1</v>
      </c>
      <c r="S135" s="47">
        <f>S136+S137+S138+S139+S140</f>
        <v>10685</v>
      </c>
      <c r="T135" s="47">
        <f t="shared" ref="T135:Y135" si="26">T136+T137+T138+T139+T140</f>
        <v>10685</v>
      </c>
      <c r="U135" s="47">
        <f t="shared" si="26"/>
        <v>5900</v>
      </c>
      <c r="V135" s="47">
        <f t="shared" si="26"/>
        <v>5900</v>
      </c>
      <c r="W135" s="47">
        <f t="shared" si="26"/>
        <v>4100</v>
      </c>
      <c r="X135" s="47">
        <f t="shared" si="26"/>
        <v>1500</v>
      </c>
      <c r="Y135" s="47">
        <f t="shared" si="26"/>
        <v>1500</v>
      </c>
      <c r="Z135" s="6"/>
    </row>
    <row r="136" spans="1:26" ht="48" customHeight="1" x14ac:dyDescent="0.2">
      <c r="A136" s="1"/>
      <c r="B136" s="2">
        <v>300000000</v>
      </c>
      <c r="C136" s="2">
        <v>301000000</v>
      </c>
      <c r="D136" s="3">
        <v>301010000</v>
      </c>
      <c r="E136" s="67">
        <v>301010043</v>
      </c>
      <c r="F136" s="68" t="s">
        <v>1</v>
      </c>
      <c r="G136" s="4" t="s">
        <v>1</v>
      </c>
      <c r="H136" s="69">
        <v>40</v>
      </c>
      <c r="I136" s="4" t="s">
        <v>89</v>
      </c>
      <c r="J136" s="70">
        <v>40007000</v>
      </c>
      <c r="K136" s="71">
        <v>400</v>
      </c>
      <c r="L136" s="5" t="s">
        <v>633</v>
      </c>
      <c r="M136" s="5" t="s">
        <v>6</v>
      </c>
      <c r="N136" s="72" t="s">
        <v>632</v>
      </c>
      <c r="O136" s="41" t="s">
        <v>631</v>
      </c>
      <c r="P136" s="41" t="s">
        <v>630</v>
      </c>
      <c r="Q136" s="56">
        <v>1</v>
      </c>
      <c r="R136" s="57">
        <v>13</v>
      </c>
      <c r="S136" s="13">
        <v>4500</v>
      </c>
      <c r="T136" s="12">
        <v>4500</v>
      </c>
      <c r="U136" s="13">
        <v>5400</v>
      </c>
      <c r="V136" s="13">
        <v>5400</v>
      </c>
      <c r="W136" s="12">
        <v>2600</v>
      </c>
      <c r="X136" s="13">
        <v>0</v>
      </c>
      <c r="Y136" s="12">
        <v>0</v>
      </c>
      <c r="Z136" s="6"/>
    </row>
    <row r="137" spans="1:26" ht="48" customHeight="1" x14ac:dyDescent="0.2">
      <c r="A137" s="1"/>
      <c r="B137" s="75">
        <v>300000000</v>
      </c>
      <c r="C137" s="75">
        <v>301000000</v>
      </c>
      <c r="D137" s="76">
        <v>301010000</v>
      </c>
      <c r="E137" s="77">
        <v>301010043</v>
      </c>
      <c r="F137" s="78" t="s">
        <v>1</v>
      </c>
      <c r="G137" s="79" t="s">
        <v>1</v>
      </c>
      <c r="H137" s="80">
        <v>40</v>
      </c>
      <c r="I137" s="79" t="s">
        <v>89</v>
      </c>
      <c r="J137" s="20">
        <v>40007000</v>
      </c>
      <c r="K137" s="71">
        <v>400</v>
      </c>
      <c r="L137" s="60" t="s">
        <v>633</v>
      </c>
      <c r="M137" s="60" t="s">
        <v>6</v>
      </c>
      <c r="N137" s="21" t="s">
        <v>632</v>
      </c>
      <c r="O137" s="40" t="s">
        <v>631</v>
      </c>
      <c r="P137" s="40" t="s">
        <v>630</v>
      </c>
      <c r="Q137" s="31">
        <v>4</v>
      </c>
      <c r="R137" s="32">
        <v>12</v>
      </c>
      <c r="S137" s="47">
        <v>3000</v>
      </c>
      <c r="T137" s="14">
        <v>3000</v>
      </c>
      <c r="U137" s="47">
        <v>500</v>
      </c>
      <c r="V137" s="47">
        <v>500</v>
      </c>
      <c r="W137" s="14">
        <v>1500</v>
      </c>
      <c r="X137" s="47">
        <v>1500</v>
      </c>
      <c r="Y137" s="14">
        <v>1500</v>
      </c>
      <c r="Z137" s="6"/>
    </row>
    <row r="138" spans="1:26" ht="48" customHeight="1" x14ac:dyDescent="0.2">
      <c r="A138" s="1"/>
      <c r="B138" s="75">
        <v>300000000</v>
      </c>
      <c r="C138" s="75">
        <v>301000000</v>
      </c>
      <c r="D138" s="76">
        <v>301010000</v>
      </c>
      <c r="E138" s="77">
        <v>301010043</v>
      </c>
      <c r="F138" s="78" t="s">
        <v>1</v>
      </c>
      <c r="G138" s="79" t="s">
        <v>1</v>
      </c>
      <c r="H138" s="80">
        <v>241</v>
      </c>
      <c r="I138" s="79" t="s">
        <v>270</v>
      </c>
      <c r="J138" s="20">
        <v>241241137</v>
      </c>
      <c r="K138" s="71">
        <v>100</v>
      </c>
      <c r="L138" s="60" t="s">
        <v>629</v>
      </c>
      <c r="M138" s="60" t="s">
        <v>6</v>
      </c>
      <c r="N138" s="21" t="s">
        <v>628</v>
      </c>
      <c r="O138" s="40" t="s">
        <v>627</v>
      </c>
      <c r="P138" s="40" t="s">
        <v>626</v>
      </c>
      <c r="Q138" s="31">
        <v>11</v>
      </c>
      <c r="R138" s="32">
        <v>2</v>
      </c>
      <c r="S138" s="73">
        <v>1298</v>
      </c>
      <c r="T138" s="74">
        <v>1298</v>
      </c>
      <c r="U138" s="73">
        <v>0</v>
      </c>
      <c r="V138" s="73">
        <v>0</v>
      </c>
      <c r="W138" s="74">
        <v>0</v>
      </c>
      <c r="X138" s="73">
        <v>0</v>
      </c>
      <c r="Y138" s="74">
        <v>0</v>
      </c>
      <c r="Z138" s="6"/>
    </row>
    <row r="139" spans="1:26" ht="48" customHeight="1" x14ac:dyDescent="0.2">
      <c r="A139" s="1"/>
      <c r="B139" s="75">
        <v>300000000</v>
      </c>
      <c r="C139" s="75">
        <v>301000000</v>
      </c>
      <c r="D139" s="76">
        <v>301010000</v>
      </c>
      <c r="E139" s="77">
        <v>301010043</v>
      </c>
      <c r="F139" s="78" t="s">
        <v>1</v>
      </c>
      <c r="G139" s="79" t="s">
        <v>1</v>
      </c>
      <c r="H139" s="80">
        <v>241</v>
      </c>
      <c r="I139" s="79" t="s">
        <v>270</v>
      </c>
      <c r="J139" s="20">
        <v>241241138</v>
      </c>
      <c r="K139" s="71">
        <v>100</v>
      </c>
      <c r="L139" s="60" t="s">
        <v>625</v>
      </c>
      <c r="M139" s="60" t="s">
        <v>6</v>
      </c>
      <c r="N139" s="21" t="s">
        <v>624</v>
      </c>
      <c r="O139" s="40" t="s">
        <v>623</v>
      </c>
      <c r="P139" s="40" t="s">
        <v>622</v>
      </c>
      <c r="Q139" s="31">
        <v>8</v>
      </c>
      <c r="R139" s="32">
        <v>1</v>
      </c>
      <c r="S139" s="18">
        <v>1837</v>
      </c>
      <c r="T139" s="17">
        <v>1837</v>
      </c>
      <c r="U139" s="18">
        <v>0</v>
      </c>
      <c r="V139" s="18">
        <v>0</v>
      </c>
      <c r="W139" s="17">
        <v>0</v>
      </c>
      <c r="X139" s="18">
        <v>0</v>
      </c>
      <c r="Y139" s="17">
        <v>0</v>
      </c>
      <c r="Z139" s="6"/>
    </row>
    <row r="140" spans="1:26" ht="48" customHeight="1" x14ac:dyDescent="0.2">
      <c r="A140" s="1"/>
      <c r="B140" s="26">
        <v>300000000</v>
      </c>
      <c r="C140" s="26">
        <v>301000000</v>
      </c>
      <c r="D140" s="43">
        <v>301010000</v>
      </c>
      <c r="E140" s="44">
        <v>301010043</v>
      </c>
      <c r="F140" s="83" t="s">
        <v>1</v>
      </c>
      <c r="G140" s="84" t="s">
        <v>1</v>
      </c>
      <c r="H140" s="85">
        <v>241</v>
      </c>
      <c r="I140" s="84" t="s">
        <v>270</v>
      </c>
      <c r="J140" s="86">
        <v>241241153</v>
      </c>
      <c r="K140" s="71">
        <v>100</v>
      </c>
      <c r="L140" s="87" t="s">
        <v>621</v>
      </c>
      <c r="M140" s="87" t="s">
        <v>6</v>
      </c>
      <c r="N140" s="30" t="s">
        <v>620</v>
      </c>
      <c r="O140" s="25" t="s">
        <v>619</v>
      </c>
      <c r="P140" s="25" t="s">
        <v>618</v>
      </c>
      <c r="Q140" s="31">
        <v>8</v>
      </c>
      <c r="R140" s="32">
        <v>1</v>
      </c>
      <c r="S140" s="15">
        <v>50</v>
      </c>
      <c r="T140" s="16">
        <v>50</v>
      </c>
      <c r="U140" s="15">
        <v>0</v>
      </c>
      <c r="V140" s="15">
        <v>0</v>
      </c>
      <c r="W140" s="16">
        <v>0</v>
      </c>
      <c r="X140" s="15">
        <v>0</v>
      </c>
      <c r="Y140" s="16">
        <v>0</v>
      </c>
      <c r="Z140" s="6"/>
    </row>
    <row r="141" spans="1:26" ht="48" customHeight="1" x14ac:dyDescent="0.2">
      <c r="A141" s="1"/>
      <c r="B141" s="135">
        <v>301010044</v>
      </c>
      <c r="C141" s="135"/>
      <c r="D141" s="135"/>
      <c r="E141" s="138"/>
      <c r="F141" s="45">
        <v>301010044</v>
      </c>
      <c r="G141" s="46" t="s">
        <v>617</v>
      </c>
      <c r="H141" s="148"/>
      <c r="I141" s="148"/>
      <c r="J141" s="148"/>
      <c r="K141" s="29">
        <v>100</v>
      </c>
      <c r="L141" s="21"/>
      <c r="M141" s="149"/>
      <c r="N141" s="149"/>
      <c r="O141" s="149"/>
      <c r="P141" s="150"/>
      <c r="Q141" s="8" t="s">
        <v>1</v>
      </c>
      <c r="R141" s="9" t="s">
        <v>1</v>
      </c>
      <c r="S141" s="47">
        <f>S142+S143+S145+S146+S147+S148+S149+S150+S151</f>
        <v>106966.34335000001</v>
      </c>
      <c r="T141" s="47">
        <f t="shared" ref="T141" si="27">T142+T143+T145+T146+T147+T148+T149+T150+T151</f>
        <v>106966.34335000001</v>
      </c>
      <c r="U141" s="47">
        <f>U142+U143+U145+U146+U147+U148+U149+U150+U151+U144</f>
        <v>136735.37853000002</v>
      </c>
      <c r="V141" s="47">
        <f t="shared" ref="V141:Y141" si="28">V142+V143+V145+V146+V147+V148+V149+V150+V151+V144</f>
        <v>100265.92702999999</v>
      </c>
      <c r="W141" s="47">
        <f t="shared" si="28"/>
        <v>173936.45</v>
      </c>
      <c r="X141" s="47">
        <f t="shared" si="28"/>
        <v>130465.35</v>
      </c>
      <c r="Y141" s="47">
        <f t="shared" si="28"/>
        <v>130465.35</v>
      </c>
      <c r="Z141" s="6"/>
    </row>
    <row r="142" spans="1:26" ht="48" customHeight="1" x14ac:dyDescent="0.2">
      <c r="A142" s="1"/>
      <c r="B142" s="2">
        <v>300000000</v>
      </c>
      <c r="C142" s="2">
        <v>301000000</v>
      </c>
      <c r="D142" s="3">
        <v>301010000</v>
      </c>
      <c r="E142" s="67">
        <v>301010044</v>
      </c>
      <c r="F142" s="68" t="s">
        <v>1</v>
      </c>
      <c r="G142" s="4" t="s">
        <v>1</v>
      </c>
      <c r="H142" s="69">
        <v>231</v>
      </c>
      <c r="I142" s="4" t="s">
        <v>48</v>
      </c>
      <c r="J142" s="70">
        <v>231231270</v>
      </c>
      <c r="K142" s="71">
        <v>100</v>
      </c>
      <c r="L142" s="5" t="s">
        <v>616</v>
      </c>
      <c r="M142" s="5" t="s">
        <v>6</v>
      </c>
      <c r="N142" s="72" t="s">
        <v>615</v>
      </c>
      <c r="O142" s="41" t="s">
        <v>614</v>
      </c>
      <c r="P142" s="41" t="s">
        <v>613</v>
      </c>
      <c r="Q142" s="56">
        <v>7</v>
      </c>
      <c r="R142" s="57">
        <v>2</v>
      </c>
      <c r="S142" s="13">
        <v>0</v>
      </c>
      <c r="T142" s="12">
        <v>0</v>
      </c>
      <c r="U142" s="13">
        <v>0</v>
      </c>
      <c r="V142" s="13">
        <v>0</v>
      </c>
      <c r="W142" s="12">
        <v>0</v>
      </c>
      <c r="X142" s="13">
        <v>0</v>
      </c>
      <c r="Y142" s="12">
        <v>0</v>
      </c>
      <c r="Z142" s="6"/>
    </row>
    <row r="143" spans="1:26" ht="48" customHeight="1" x14ac:dyDescent="0.2">
      <c r="A143" s="1"/>
      <c r="B143" s="75">
        <v>300000000</v>
      </c>
      <c r="C143" s="75">
        <v>301000000</v>
      </c>
      <c r="D143" s="76">
        <v>301010000</v>
      </c>
      <c r="E143" s="77">
        <v>301010044</v>
      </c>
      <c r="F143" s="78" t="s">
        <v>1</v>
      </c>
      <c r="G143" s="79" t="s">
        <v>1</v>
      </c>
      <c r="H143" s="80">
        <v>241</v>
      </c>
      <c r="I143" s="79" t="s">
        <v>270</v>
      </c>
      <c r="J143" s="20">
        <v>241080020</v>
      </c>
      <c r="K143" s="71">
        <v>100</v>
      </c>
      <c r="L143" s="60" t="s">
        <v>612</v>
      </c>
      <c r="M143" s="60" t="s">
        <v>6</v>
      </c>
      <c r="N143" s="21" t="s">
        <v>611</v>
      </c>
      <c r="O143" s="40" t="s">
        <v>610</v>
      </c>
      <c r="P143" s="40" t="s">
        <v>609</v>
      </c>
      <c r="Q143" s="31">
        <v>11</v>
      </c>
      <c r="R143" s="32">
        <v>1</v>
      </c>
      <c r="S143" s="62">
        <v>59840.174129999999</v>
      </c>
      <c r="T143" s="62">
        <v>59840.174129999999</v>
      </c>
      <c r="U143" s="62">
        <v>46314.529920000001</v>
      </c>
      <c r="V143" s="62">
        <v>42609.179539999997</v>
      </c>
      <c r="W143" s="62">
        <v>0</v>
      </c>
      <c r="X143" s="62">
        <v>0</v>
      </c>
      <c r="Y143" s="62">
        <v>0</v>
      </c>
      <c r="Z143" s="6"/>
    </row>
    <row r="144" spans="1:26" ht="48" customHeight="1" x14ac:dyDescent="0.2">
      <c r="A144" s="1"/>
      <c r="B144" s="75"/>
      <c r="C144" s="75"/>
      <c r="D144" s="76"/>
      <c r="E144" s="77"/>
      <c r="F144" s="78"/>
      <c r="G144" s="79"/>
      <c r="H144" s="80">
        <v>241</v>
      </c>
      <c r="I144" s="79" t="s">
        <v>270</v>
      </c>
      <c r="J144" s="20">
        <v>241080020</v>
      </c>
      <c r="K144" s="71">
        <v>100</v>
      </c>
      <c r="L144" s="60" t="s">
        <v>612</v>
      </c>
      <c r="M144" s="60" t="s">
        <v>6</v>
      </c>
      <c r="N144" s="21" t="s">
        <v>611</v>
      </c>
      <c r="O144" s="40" t="s">
        <v>610</v>
      </c>
      <c r="P144" s="40" t="s">
        <v>1089</v>
      </c>
      <c r="Q144" s="31">
        <v>7</v>
      </c>
      <c r="R144" s="32">
        <v>3</v>
      </c>
      <c r="S144" s="73">
        <v>0</v>
      </c>
      <c r="T144" s="74">
        <v>0</v>
      </c>
      <c r="U144" s="73">
        <v>13110.663280000001</v>
      </c>
      <c r="V144" s="73">
        <v>7017.7468699999999</v>
      </c>
      <c r="W144" s="74">
        <v>54951</v>
      </c>
      <c r="X144" s="73">
        <v>41429.5</v>
      </c>
      <c r="Y144" s="74">
        <v>41429.5</v>
      </c>
      <c r="Z144" s="6"/>
    </row>
    <row r="145" spans="1:26" ht="48" customHeight="1" x14ac:dyDescent="0.2">
      <c r="A145" s="1"/>
      <c r="B145" s="75">
        <v>300000000</v>
      </c>
      <c r="C145" s="75">
        <v>301000000</v>
      </c>
      <c r="D145" s="76">
        <v>301010000</v>
      </c>
      <c r="E145" s="77">
        <v>301010044</v>
      </c>
      <c r="F145" s="78" t="s">
        <v>1</v>
      </c>
      <c r="G145" s="79" t="s">
        <v>1</v>
      </c>
      <c r="H145" s="80">
        <v>241</v>
      </c>
      <c r="I145" s="79" t="s">
        <v>270</v>
      </c>
      <c r="J145" s="20">
        <v>241084174</v>
      </c>
      <c r="K145" s="71">
        <v>100</v>
      </c>
      <c r="L145" s="60" t="s">
        <v>608</v>
      </c>
      <c r="M145" s="60" t="s">
        <v>6</v>
      </c>
      <c r="N145" s="21" t="s">
        <v>607</v>
      </c>
      <c r="O145" s="40" t="s">
        <v>606</v>
      </c>
      <c r="P145" s="40" t="s">
        <v>605</v>
      </c>
      <c r="Q145" s="31">
        <v>11</v>
      </c>
      <c r="R145" s="32">
        <v>1</v>
      </c>
      <c r="S145" s="18">
        <v>1093.75</v>
      </c>
      <c r="T145" s="17">
        <v>1093.75</v>
      </c>
      <c r="U145" s="18">
        <v>12978.49452</v>
      </c>
      <c r="V145" s="18">
        <v>4295.8329800000001</v>
      </c>
      <c r="W145" s="17">
        <v>1515.875</v>
      </c>
      <c r="X145" s="18">
        <v>3031.75</v>
      </c>
      <c r="Y145" s="17">
        <v>3031.75</v>
      </c>
      <c r="Z145" s="6"/>
    </row>
    <row r="146" spans="1:26" ht="48" customHeight="1" x14ac:dyDescent="0.2">
      <c r="A146" s="1"/>
      <c r="B146" s="75">
        <v>300000000</v>
      </c>
      <c r="C146" s="75">
        <v>301000000</v>
      </c>
      <c r="D146" s="76">
        <v>301010000</v>
      </c>
      <c r="E146" s="77">
        <v>301010044</v>
      </c>
      <c r="F146" s="78" t="s">
        <v>1</v>
      </c>
      <c r="G146" s="79" t="s">
        <v>1</v>
      </c>
      <c r="H146" s="80">
        <v>241</v>
      </c>
      <c r="I146" s="79" t="s">
        <v>270</v>
      </c>
      <c r="J146" s="20">
        <v>241084176</v>
      </c>
      <c r="K146" s="71">
        <v>100</v>
      </c>
      <c r="L146" s="60" t="s">
        <v>604</v>
      </c>
      <c r="M146" s="60" t="s">
        <v>6</v>
      </c>
      <c r="N146" s="21" t="s">
        <v>603</v>
      </c>
      <c r="O146" s="40" t="s">
        <v>602</v>
      </c>
      <c r="P146" s="40" t="s">
        <v>601</v>
      </c>
      <c r="Q146" s="31">
        <v>11</v>
      </c>
      <c r="R146" s="32">
        <v>1</v>
      </c>
      <c r="S146" s="18">
        <v>43712.307220000002</v>
      </c>
      <c r="T146" s="17">
        <v>43712.307220000002</v>
      </c>
      <c r="U146" s="18">
        <v>64331.69081</v>
      </c>
      <c r="V146" s="18">
        <v>46343.16764</v>
      </c>
      <c r="W146" s="17">
        <v>117289.575</v>
      </c>
      <c r="X146" s="18">
        <v>85824.1</v>
      </c>
      <c r="Y146" s="17">
        <v>85824.1</v>
      </c>
      <c r="Z146" s="6"/>
    </row>
    <row r="147" spans="1:26" ht="48" customHeight="1" x14ac:dyDescent="0.2">
      <c r="A147" s="1"/>
      <c r="B147" s="75">
        <v>300000000</v>
      </c>
      <c r="C147" s="75">
        <v>301000000</v>
      </c>
      <c r="D147" s="76">
        <v>301010000</v>
      </c>
      <c r="E147" s="77">
        <v>301010044</v>
      </c>
      <c r="F147" s="78" t="s">
        <v>1</v>
      </c>
      <c r="G147" s="79" t="s">
        <v>1</v>
      </c>
      <c r="H147" s="80">
        <v>241</v>
      </c>
      <c r="I147" s="79" t="s">
        <v>270</v>
      </c>
      <c r="J147" s="20">
        <v>241241132</v>
      </c>
      <c r="K147" s="71">
        <v>100</v>
      </c>
      <c r="L147" s="60" t="s">
        <v>600</v>
      </c>
      <c r="M147" s="60" t="s">
        <v>6</v>
      </c>
      <c r="N147" s="21" t="s">
        <v>597</v>
      </c>
      <c r="O147" s="40" t="s">
        <v>599</v>
      </c>
      <c r="P147" s="40" t="s">
        <v>595</v>
      </c>
      <c r="Q147" s="31">
        <v>11</v>
      </c>
      <c r="R147" s="32">
        <v>1</v>
      </c>
      <c r="S147" s="18">
        <v>102</v>
      </c>
      <c r="T147" s="17">
        <v>102</v>
      </c>
      <c r="U147" s="18">
        <v>0</v>
      </c>
      <c r="V147" s="18">
        <v>0</v>
      </c>
      <c r="W147" s="17">
        <v>150</v>
      </c>
      <c r="X147" s="18">
        <v>150</v>
      </c>
      <c r="Y147" s="17">
        <v>150</v>
      </c>
      <c r="Z147" s="6"/>
    </row>
    <row r="148" spans="1:26" ht="48" customHeight="1" x14ac:dyDescent="0.2">
      <c r="A148" s="1"/>
      <c r="B148" s="75">
        <v>300000000</v>
      </c>
      <c r="C148" s="75">
        <v>301000000</v>
      </c>
      <c r="D148" s="76">
        <v>301010000</v>
      </c>
      <c r="E148" s="77">
        <v>301010044</v>
      </c>
      <c r="F148" s="78" t="s">
        <v>1</v>
      </c>
      <c r="G148" s="79" t="s">
        <v>1</v>
      </c>
      <c r="H148" s="80">
        <v>241</v>
      </c>
      <c r="I148" s="79" t="s">
        <v>270</v>
      </c>
      <c r="J148" s="20">
        <v>241241139</v>
      </c>
      <c r="K148" s="71">
        <v>100</v>
      </c>
      <c r="L148" s="60" t="s">
        <v>598</v>
      </c>
      <c r="M148" s="60" t="s">
        <v>6</v>
      </c>
      <c r="N148" s="21" t="s">
        <v>597</v>
      </c>
      <c r="O148" s="40" t="s">
        <v>596</v>
      </c>
      <c r="P148" s="40" t="s">
        <v>595</v>
      </c>
      <c r="Q148" s="31">
        <v>11</v>
      </c>
      <c r="R148" s="32">
        <v>1</v>
      </c>
      <c r="S148" s="18">
        <v>35.1</v>
      </c>
      <c r="T148" s="17">
        <v>35.1</v>
      </c>
      <c r="U148" s="18">
        <v>0</v>
      </c>
      <c r="V148" s="18">
        <v>0</v>
      </c>
      <c r="W148" s="17">
        <v>30</v>
      </c>
      <c r="X148" s="18">
        <v>30</v>
      </c>
      <c r="Y148" s="17">
        <v>30</v>
      </c>
      <c r="Z148" s="6"/>
    </row>
    <row r="149" spans="1:26" ht="48" customHeight="1" x14ac:dyDescent="0.2">
      <c r="A149" s="1"/>
      <c r="B149" s="75">
        <v>300000000</v>
      </c>
      <c r="C149" s="75">
        <v>301000000</v>
      </c>
      <c r="D149" s="76">
        <v>301010000</v>
      </c>
      <c r="E149" s="77">
        <v>301010044</v>
      </c>
      <c r="F149" s="78" t="s">
        <v>1</v>
      </c>
      <c r="G149" s="79" t="s">
        <v>1</v>
      </c>
      <c r="H149" s="80">
        <v>241</v>
      </c>
      <c r="I149" s="79" t="s">
        <v>270</v>
      </c>
      <c r="J149" s="20">
        <v>241241143</v>
      </c>
      <c r="K149" s="71">
        <v>100</v>
      </c>
      <c r="L149" s="60" t="s">
        <v>594</v>
      </c>
      <c r="M149" s="60" t="s">
        <v>6</v>
      </c>
      <c r="N149" s="21" t="s">
        <v>593</v>
      </c>
      <c r="O149" s="40" t="s">
        <v>592</v>
      </c>
      <c r="P149" s="40" t="s">
        <v>591</v>
      </c>
      <c r="Q149" s="31">
        <v>11</v>
      </c>
      <c r="R149" s="32">
        <v>1</v>
      </c>
      <c r="S149" s="18">
        <v>2183.0120000000002</v>
      </c>
      <c r="T149" s="17">
        <v>2183.0120000000002</v>
      </c>
      <c r="U149" s="18">
        <v>0</v>
      </c>
      <c r="V149" s="18">
        <v>0</v>
      </c>
      <c r="W149" s="17">
        <v>0</v>
      </c>
      <c r="X149" s="18">
        <v>0</v>
      </c>
      <c r="Y149" s="17">
        <v>0</v>
      </c>
      <c r="Z149" s="6"/>
    </row>
    <row r="150" spans="1:26" ht="48" customHeight="1" x14ac:dyDescent="0.2">
      <c r="A150" s="1"/>
      <c r="B150" s="75">
        <v>300000000</v>
      </c>
      <c r="C150" s="75">
        <v>301000000</v>
      </c>
      <c r="D150" s="76">
        <v>301010000</v>
      </c>
      <c r="E150" s="77">
        <v>301010044</v>
      </c>
      <c r="F150" s="78" t="s">
        <v>1</v>
      </c>
      <c r="G150" s="79" t="s">
        <v>1</v>
      </c>
      <c r="H150" s="80">
        <v>241</v>
      </c>
      <c r="I150" s="79" t="s">
        <v>270</v>
      </c>
      <c r="J150" s="20">
        <v>241241159</v>
      </c>
      <c r="K150" s="71">
        <v>100</v>
      </c>
      <c r="L150" s="60" t="s">
        <v>590</v>
      </c>
      <c r="M150" s="60" t="s">
        <v>6</v>
      </c>
      <c r="N150" s="21" t="s">
        <v>589</v>
      </c>
      <c r="O150" s="40" t="s">
        <v>588</v>
      </c>
      <c r="P150" s="40" t="s">
        <v>587</v>
      </c>
      <c r="Q150" s="31">
        <v>11</v>
      </c>
      <c r="R150" s="32">
        <v>1</v>
      </c>
      <c r="S150" s="15">
        <v>0</v>
      </c>
      <c r="T150" s="16">
        <v>0</v>
      </c>
      <c r="U150" s="15">
        <v>0</v>
      </c>
      <c r="V150" s="15">
        <v>0</v>
      </c>
      <c r="W150" s="16">
        <v>0</v>
      </c>
      <c r="X150" s="15">
        <v>0</v>
      </c>
      <c r="Y150" s="16">
        <v>0</v>
      </c>
      <c r="Z150" s="6"/>
    </row>
    <row r="151" spans="1:26" ht="48" customHeight="1" x14ac:dyDescent="0.2">
      <c r="A151" s="1"/>
      <c r="B151" s="26">
        <v>300000000</v>
      </c>
      <c r="C151" s="26">
        <v>301000000</v>
      </c>
      <c r="D151" s="43">
        <v>301010000</v>
      </c>
      <c r="E151" s="44">
        <v>301010044</v>
      </c>
      <c r="F151" s="83" t="s">
        <v>1</v>
      </c>
      <c r="G151" s="84" t="s">
        <v>1</v>
      </c>
      <c r="H151" s="85">
        <v>481</v>
      </c>
      <c r="I151" s="84" t="s">
        <v>84</v>
      </c>
      <c r="J151" s="86">
        <v>481481020</v>
      </c>
      <c r="K151" s="71">
        <v>100</v>
      </c>
      <c r="L151" s="87" t="s">
        <v>586</v>
      </c>
      <c r="M151" s="87" t="s">
        <v>6</v>
      </c>
      <c r="N151" s="30" t="s">
        <v>585</v>
      </c>
      <c r="O151" s="25" t="s">
        <v>584</v>
      </c>
      <c r="P151" s="25" t="s">
        <v>583</v>
      </c>
      <c r="Q151" s="31">
        <v>11</v>
      </c>
      <c r="R151" s="32">
        <v>2</v>
      </c>
      <c r="S151" s="15">
        <v>0</v>
      </c>
      <c r="T151" s="16">
        <v>0</v>
      </c>
      <c r="U151" s="15">
        <v>0</v>
      </c>
      <c r="V151" s="15">
        <v>0</v>
      </c>
      <c r="W151" s="16">
        <v>0</v>
      </c>
      <c r="X151" s="15">
        <v>0</v>
      </c>
      <c r="Y151" s="16">
        <v>0</v>
      </c>
      <c r="Z151" s="6"/>
    </row>
    <row r="152" spans="1:26" ht="48" customHeight="1" x14ac:dyDescent="0.2">
      <c r="A152" s="1"/>
      <c r="B152" s="135">
        <v>301010045</v>
      </c>
      <c r="C152" s="135"/>
      <c r="D152" s="135"/>
      <c r="E152" s="138"/>
      <c r="F152" s="45">
        <v>301010045</v>
      </c>
      <c r="G152" s="46" t="s">
        <v>582</v>
      </c>
      <c r="H152" s="148"/>
      <c r="I152" s="148"/>
      <c r="J152" s="148"/>
      <c r="K152" s="29">
        <v>100</v>
      </c>
      <c r="L152" s="21"/>
      <c r="M152" s="149"/>
      <c r="N152" s="149"/>
      <c r="O152" s="149"/>
      <c r="P152" s="150"/>
      <c r="Q152" s="8" t="s">
        <v>1</v>
      </c>
      <c r="R152" s="9" t="s">
        <v>1</v>
      </c>
      <c r="S152" s="47">
        <f>S153+S154+S155</f>
        <v>8007.2</v>
      </c>
      <c r="T152" s="47">
        <f t="shared" ref="T152:Y152" si="29">T153+T154+T155</f>
        <v>8007.2</v>
      </c>
      <c r="U152" s="47">
        <f t="shared" si="29"/>
        <v>10500.545620000001</v>
      </c>
      <c r="V152" s="47">
        <f t="shared" si="29"/>
        <v>7933.06963</v>
      </c>
      <c r="W152" s="47">
        <f t="shared" si="29"/>
        <v>8562</v>
      </c>
      <c r="X152" s="47">
        <f t="shared" si="29"/>
        <v>12000</v>
      </c>
      <c r="Y152" s="47">
        <f t="shared" si="29"/>
        <v>12000</v>
      </c>
      <c r="Z152" s="6"/>
    </row>
    <row r="153" spans="1:26" ht="48" customHeight="1" x14ac:dyDescent="0.2">
      <c r="A153" s="1"/>
      <c r="B153" s="2">
        <v>300000000</v>
      </c>
      <c r="C153" s="2">
        <v>301000000</v>
      </c>
      <c r="D153" s="3">
        <v>301010000</v>
      </c>
      <c r="E153" s="67">
        <v>301010045</v>
      </c>
      <c r="F153" s="68" t="s">
        <v>1</v>
      </c>
      <c r="G153" s="4" t="s">
        <v>1</v>
      </c>
      <c r="H153" s="69">
        <v>241</v>
      </c>
      <c r="I153" s="4" t="s">
        <v>270</v>
      </c>
      <c r="J153" s="70">
        <v>241018000</v>
      </c>
      <c r="K153" s="71">
        <v>100</v>
      </c>
      <c r="L153" s="5" t="s">
        <v>581</v>
      </c>
      <c r="M153" s="5" t="s">
        <v>6</v>
      </c>
      <c r="N153" s="72" t="s">
        <v>580</v>
      </c>
      <c r="O153" s="41" t="s">
        <v>579</v>
      </c>
      <c r="P153" s="41" t="s">
        <v>578</v>
      </c>
      <c r="Q153" s="56">
        <v>11</v>
      </c>
      <c r="R153" s="57">
        <v>1</v>
      </c>
      <c r="S153" s="13">
        <v>0</v>
      </c>
      <c r="T153" s="12">
        <v>0</v>
      </c>
      <c r="U153" s="13">
        <v>0</v>
      </c>
      <c r="V153" s="13">
        <v>0</v>
      </c>
      <c r="W153" s="12">
        <v>0</v>
      </c>
      <c r="X153" s="13">
        <v>0</v>
      </c>
      <c r="Y153" s="12">
        <v>0</v>
      </c>
      <c r="Z153" s="6"/>
    </row>
    <row r="154" spans="1:26" ht="48" customHeight="1" x14ac:dyDescent="0.2">
      <c r="A154" s="1"/>
      <c r="B154" s="26">
        <v>300000000</v>
      </c>
      <c r="C154" s="26">
        <v>301000000</v>
      </c>
      <c r="D154" s="43">
        <v>301010000</v>
      </c>
      <c r="E154" s="44">
        <v>301010045</v>
      </c>
      <c r="F154" s="83" t="s">
        <v>1</v>
      </c>
      <c r="G154" s="84" t="s">
        <v>1</v>
      </c>
      <c r="H154" s="85">
        <v>241</v>
      </c>
      <c r="I154" s="84" t="s">
        <v>270</v>
      </c>
      <c r="J154" s="86">
        <v>241241157</v>
      </c>
      <c r="K154" s="71">
        <v>100</v>
      </c>
      <c r="L154" s="87" t="s">
        <v>577</v>
      </c>
      <c r="M154" s="87" t="s">
        <v>6</v>
      </c>
      <c r="N154" s="30" t="s">
        <v>576</v>
      </c>
      <c r="O154" s="25" t="s">
        <v>575</v>
      </c>
      <c r="P154" s="25" t="s">
        <v>574</v>
      </c>
      <c r="Q154" s="31">
        <v>11</v>
      </c>
      <c r="R154" s="32">
        <v>1</v>
      </c>
      <c r="S154" s="18">
        <v>55</v>
      </c>
      <c r="T154" s="17">
        <v>55</v>
      </c>
      <c r="U154" s="18">
        <v>0</v>
      </c>
      <c r="V154" s="18">
        <v>0</v>
      </c>
      <c r="W154" s="17">
        <v>0</v>
      </c>
      <c r="X154" s="18">
        <v>0</v>
      </c>
      <c r="Y154" s="17">
        <v>0</v>
      </c>
      <c r="Z154" s="6"/>
    </row>
    <row r="155" spans="1:26" ht="48" customHeight="1" x14ac:dyDescent="0.2">
      <c r="A155" s="1"/>
      <c r="B155" s="26"/>
      <c r="C155" s="26"/>
      <c r="D155" s="43"/>
      <c r="E155" s="43"/>
      <c r="F155" s="35"/>
      <c r="G155" s="21"/>
      <c r="H155" s="80">
        <v>241</v>
      </c>
      <c r="I155" s="84" t="s">
        <v>270</v>
      </c>
      <c r="J155" s="86">
        <v>241018000</v>
      </c>
      <c r="K155" s="71">
        <v>100</v>
      </c>
      <c r="L155" s="21" t="s">
        <v>581</v>
      </c>
      <c r="M155" s="87" t="s">
        <v>6</v>
      </c>
      <c r="N155" s="21" t="s">
        <v>1107</v>
      </c>
      <c r="O155" s="25" t="s">
        <v>1108</v>
      </c>
      <c r="P155" s="26" t="s">
        <v>1109</v>
      </c>
      <c r="Q155" s="31">
        <v>11</v>
      </c>
      <c r="R155" s="32">
        <v>1</v>
      </c>
      <c r="S155" s="62">
        <v>7952.2</v>
      </c>
      <c r="T155" s="62">
        <v>7952.2</v>
      </c>
      <c r="U155" s="62">
        <v>10500.545620000001</v>
      </c>
      <c r="V155" s="62">
        <v>7933.06963</v>
      </c>
      <c r="W155" s="62">
        <v>8562</v>
      </c>
      <c r="X155" s="62">
        <v>12000</v>
      </c>
      <c r="Y155" s="62">
        <v>12000</v>
      </c>
      <c r="Z155" s="6"/>
    </row>
    <row r="156" spans="1:26" ht="48" customHeight="1" x14ac:dyDescent="0.2">
      <c r="A156" s="1"/>
      <c r="B156" s="135">
        <v>301010046</v>
      </c>
      <c r="C156" s="135"/>
      <c r="D156" s="135"/>
      <c r="E156" s="138"/>
      <c r="F156" s="45">
        <v>301010046</v>
      </c>
      <c r="G156" s="46" t="s">
        <v>49</v>
      </c>
      <c r="H156" s="148"/>
      <c r="I156" s="148"/>
      <c r="J156" s="148"/>
      <c r="K156" s="29">
        <v>100</v>
      </c>
      <c r="L156" s="21"/>
      <c r="M156" s="149"/>
      <c r="N156" s="149"/>
      <c r="O156" s="149"/>
      <c r="P156" s="150"/>
      <c r="Q156" s="8" t="s">
        <v>1</v>
      </c>
      <c r="R156" s="9" t="s">
        <v>1</v>
      </c>
      <c r="S156" s="47">
        <f>S157+S158+S159+S160+S161+S162+S163+S164+S165</f>
        <v>53875.171500000004</v>
      </c>
      <c r="T156" s="47">
        <f t="shared" ref="T156:Y156" si="30">T157+T158+T159+T160+T161+T162+T163+T164+T165</f>
        <v>53829.004969999995</v>
      </c>
      <c r="U156" s="47">
        <f t="shared" si="30"/>
        <v>9743.9653299999991</v>
      </c>
      <c r="V156" s="47">
        <f t="shared" si="30"/>
        <v>8315.4680099999987</v>
      </c>
      <c r="W156" s="47">
        <f t="shared" si="30"/>
        <v>4216.2199999999993</v>
      </c>
      <c r="X156" s="47">
        <f t="shared" si="30"/>
        <v>1086.0999999999999</v>
      </c>
      <c r="Y156" s="47">
        <f t="shared" si="30"/>
        <v>1086.0999999999999</v>
      </c>
      <c r="Z156" s="6"/>
    </row>
    <row r="157" spans="1:26" ht="48" customHeight="1" x14ac:dyDescent="0.2">
      <c r="A157" s="1"/>
      <c r="B157" s="2">
        <v>300000000</v>
      </c>
      <c r="C157" s="2">
        <v>301000000</v>
      </c>
      <c r="D157" s="3">
        <v>301010000</v>
      </c>
      <c r="E157" s="67">
        <v>301010046</v>
      </c>
      <c r="F157" s="68" t="s">
        <v>1</v>
      </c>
      <c r="G157" s="4" t="s">
        <v>1</v>
      </c>
      <c r="H157" s="69">
        <v>231</v>
      </c>
      <c r="I157" s="4" t="s">
        <v>48</v>
      </c>
      <c r="J157" s="70">
        <v>231008000</v>
      </c>
      <c r="K157" s="71">
        <v>100</v>
      </c>
      <c r="L157" s="5" t="s">
        <v>573</v>
      </c>
      <c r="M157" s="5" t="s">
        <v>6</v>
      </c>
      <c r="N157" s="72" t="s">
        <v>572</v>
      </c>
      <c r="O157" s="41" t="s">
        <v>571</v>
      </c>
      <c r="P157" s="41" t="s">
        <v>570</v>
      </c>
      <c r="Q157" s="56">
        <v>4</v>
      </c>
      <c r="R157" s="57">
        <v>1</v>
      </c>
      <c r="S157" s="73">
        <v>2481.8000000000002</v>
      </c>
      <c r="T157" s="74">
        <v>2481.7436600000001</v>
      </c>
      <c r="U157" s="13">
        <v>1135.69066</v>
      </c>
      <c r="V157" s="13">
        <v>1100.69066</v>
      </c>
      <c r="W157" s="12">
        <v>373.1</v>
      </c>
      <c r="X157" s="13">
        <v>373.1</v>
      </c>
      <c r="Y157" s="12">
        <v>373.1</v>
      </c>
      <c r="Z157" s="6"/>
    </row>
    <row r="158" spans="1:26" ht="48" customHeight="1" x14ac:dyDescent="0.2">
      <c r="A158" s="1"/>
      <c r="B158" s="75">
        <v>300000000</v>
      </c>
      <c r="C158" s="75">
        <v>301000000</v>
      </c>
      <c r="D158" s="76">
        <v>301010000</v>
      </c>
      <c r="E158" s="77">
        <v>301010046</v>
      </c>
      <c r="F158" s="78" t="s">
        <v>1</v>
      </c>
      <c r="G158" s="79" t="s">
        <v>1</v>
      </c>
      <c r="H158" s="80">
        <v>231</v>
      </c>
      <c r="I158" s="79" t="s">
        <v>48</v>
      </c>
      <c r="J158" s="20">
        <v>231231060</v>
      </c>
      <c r="K158" s="71">
        <v>100</v>
      </c>
      <c r="L158" s="60" t="s">
        <v>569</v>
      </c>
      <c r="M158" s="60" t="s">
        <v>6</v>
      </c>
      <c r="N158" s="21" t="s">
        <v>568</v>
      </c>
      <c r="O158" s="40" t="s">
        <v>567</v>
      </c>
      <c r="P158" s="40" t="s">
        <v>566</v>
      </c>
      <c r="Q158" s="31">
        <v>7</v>
      </c>
      <c r="R158" s="32">
        <v>7</v>
      </c>
      <c r="S158" s="18">
        <v>41916.381500000003</v>
      </c>
      <c r="T158" s="17">
        <v>41870.271309999996</v>
      </c>
      <c r="U158" s="15">
        <v>4032.7671700000001</v>
      </c>
      <c r="V158" s="15">
        <v>3134.8640799999998</v>
      </c>
      <c r="W158" s="16">
        <v>212</v>
      </c>
      <c r="X158" s="15">
        <v>212</v>
      </c>
      <c r="Y158" s="16">
        <v>212</v>
      </c>
      <c r="Z158" s="6"/>
    </row>
    <row r="159" spans="1:26" ht="48" customHeight="1" x14ac:dyDescent="0.2">
      <c r="A159" s="1"/>
      <c r="B159" s="26"/>
      <c r="C159" s="26"/>
      <c r="D159" s="43"/>
      <c r="E159" s="44"/>
      <c r="F159" s="83"/>
      <c r="G159" s="84"/>
      <c r="H159" s="85">
        <v>231</v>
      </c>
      <c r="I159" s="84" t="s">
        <v>48</v>
      </c>
      <c r="J159" s="86">
        <v>231231280</v>
      </c>
      <c r="K159" s="71">
        <v>100</v>
      </c>
      <c r="L159" s="87" t="s">
        <v>12</v>
      </c>
      <c r="M159" s="87" t="s">
        <v>6</v>
      </c>
      <c r="N159" s="30" t="s">
        <v>565</v>
      </c>
      <c r="O159" s="25" t="s">
        <v>564</v>
      </c>
      <c r="P159" s="25" t="s">
        <v>563</v>
      </c>
      <c r="Q159" s="31">
        <v>7</v>
      </c>
      <c r="R159" s="32">
        <v>2</v>
      </c>
      <c r="S159" s="62">
        <v>3890.6</v>
      </c>
      <c r="T159" s="62">
        <v>3890.6</v>
      </c>
      <c r="U159" s="14">
        <v>0</v>
      </c>
      <c r="V159" s="14">
        <v>0</v>
      </c>
      <c r="W159" s="14">
        <v>0</v>
      </c>
      <c r="X159" s="14">
        <v>0</v>
      </c>
      <c r="Y159" s="14">
        <v>0</v>
      </c>
      <c r="Z159" s="6"/>
    </row>
    <row r="160" spans="1:26" ht="48" customHeight="1" x14ac:dyDescent="0.2">
      <c r="A160" s="1"/>
      <c r="B160" s="26">
        <v>300000000</v>
      </c>
      <c r="C160" s="26">
        <v>301000000</v>
      </c>
      <c r="D160" s="43">
        <v>301010000</v>
      </c>
      <c r="E160" s="44">
        <v>301010046</v>
      </c>
      <c r="F160" s="83" t="s">
        <v>1</v>
      </c>
      <c r="G160" s="84" t="s">
        <v>1</v>
      </c>
      <c r="H160" s="85">
        <v>231</v>
      </c>
      <c r="I160" s="84" t="s">
        <v>48</v>
      </c>
      <c r="J160" s="86">
        <v>231231280</v>
      </c>
      <c r="K160" s="71">
        <v>100</v>
      </c>
      <c r="L160" s="87" t="s">
        <v>12</v>
      </c>
      <c r="M160" s="87" t="s">
        <v>6</v>
      </c>
      <c r="N160" s="30" t="s">
        <v>565</v>
      </c>
      <c r="O160" s="25" t="s">
        <v>564</v>
      </c>
      <c r="P160" s="25" t="s">
        <v>563</v>
      </c>
      <c r="Q160" s="31">
        <v>7</v>
      </c>
      <c r="R160" s="32">
        <v>7</v>
      </c>
      <c r="S160" s="62">
        <v>5586.39</v>
      </c>
      <c r="T160" s="62">
        <v>5586.39</v>
      </c>
      <c r="U160" s="14">
        <v>846.41904</v>
      </c>
      <c r="V160" s="14">
        <v>846.41904</v>
      </c>
      <c r="W160" s="14">
        <v>0</v>
      </c>
      <c r="X160" s="14">
        <v>0</v>
      </c>
      <c r="Y160" s="14">
        <v>0</v>
      </c>
      <c r="Z160" s="6"/>
    </row>
    <row r="161" spans="1:26" ht="48" customHeight="1" x14ac:dyDescent="0.2">
      <c r="A161" s="1"/>
      <c r="B161" s="26"/>
      <c r="C161" s="26"/>
      <c r="D161" s="43"/>
      <c r="E161" s="43"/>
      <c r="F161" s="83"/>
      <c r="G161" s="84"/>
      <c r="H161" s="85">
        <v>241</v>
      </c>
      <c r="I161" s="21" t="s">
        <v>270</v>
      </c>
      <c r="J161" s="86" t="s">
        <v>1076</v>
      </c>
      <c r="K161" s="71" t="s">
        <v>1019</v>
      </c>
      <c r="L161" s="87" t="s">
        <v>1077</v>
      </c>
      <c r="M161" s="87" t="s">
        <v>6</v>
      </c>
      <c r="N161" s="30" t="s">
        <v>1078</v>
      </c>
      <c r="O161" s="25" t="s">
        <v>1079</v>
      </c>
      <c r="P161" s="26" t="s">
        <v>1080</v>
      </c>
      <c r="Q161" s="31">
        <v>4</v>
      </c>
      <c r="R161" s="32">
        <v>1</v>
      </c>
      <c r="S161" s="62">
        <v>0</v>
      </c>
      <c r="T161" s="62">
        <v>0</v>
      </c>
      <c r="U161" s="14">
        <v>474.4</v>
      </c>
      <c r="V161" s="14">
        <v>474.4</v>
      </c>
      <c r="W161" s="14">
        <v>301</v>
      </c>
      <c r="X161" s="14">
        <v>301</v>
      </c>
      <c r="Y161" s="14">
        <v>301</v>
      </c>
      <c r="Z161" s="6"/>
    </row>
    <row r="162" spans="1:26" ht="48" customHeight="1" x14ac:dyDescent="0.2">
      <c r="A162" s="1"/>
      <c r="B162" s="26"/>
      <c r="C162" s="26"/>
      <c r="D162" s="43"/>
      <c r="E162" s="43"/>
      <c r="F162" s="83"/>
      <c r="G162" s="84"/>
      <c r="H162" s="85">
        <v>241</v>
      </c>
      <c r="I162" s="21" t="s">
        <v>270</v>
      </c>
      <c r="J162" s="86" t="s">
        <v>1095</v>
      </c>
      <c r="K162" s="71" t="s">
        <v>1029</v>
      </c>
      <c r="L162" s="87" t="s">
        <v>47</v>
      </c>
      <c r="M162" s="87" t="s">
        <v>6</v>
      </c>
      <c r="N162" s="30" t="s">
        <v>1038</v>
      </c>
      <c r="O162" s="25" t="s">
        <v>1041</v>
      </c>
      <c r="P162" s="26" t="s">
        <v>1043</v>
      </c>
      <c r="Q162" s="31">
        <v>7</v>
      </c>
      <c r="R162" s="32">
        <v>7</v>
      </c>
      <c r="S162" s="62">
        <v>0</v>
      </c>
      <c r="T162" s="62">
        <v>0</v>
      </c>
      <c r="U162" s="62">
        <v>833.33200999999997</v>
      </c>
      <c r="V162" s="62">
        <v>823.33824000000004</v>
      </c>
      <c r="W162" s="62">
        <v>0</v>
      </c>
      <c r="X162" s="62">
        <v>0</v>
      </c>
      <c r="Y162" s="62">
        <v>0</v>
      </c>
      <c r="Z162" s="6"/>
    </row>
    <row r="163" spans="1:26" ht="48" customHeight="1" x14ac:dyDescent="0.2">
      <c r="A163" s="1"/>
      <c r="B163" s="26"/>
      <c r="C163" s="26"/>
      <c r="D163" s="43"/>
      <c r="E163" s="43"/>
      <c r="F163" s="35"/>
      <c r="G163" s="21"/>
      <c r="H163" s="85">
        <v>40</v>
      </c>
      <c r="I163" s="52" t="s">
        <v>89</v>
      </c>
      <c r="J163" s="86" t="s">
        <v>1033</v>
      </c>
      <c r="K163" s="11" t="s">
        <v>1019</v>
      </c>
      <c r="L163" s="21" t="s">
        <v>47</v>
      </c>
      <c r="M163" s="87" t="s">
        <v>6</v>
      </c>
      <c r="N163" s="30" t="s">
        <v>1038</v>
      </c>
      <c r="O163" s="25" t="s">
        <v>1041</v>
      </c>
      <c r="P163" s="26" t="s">
        <v>1043</v>
      </c>
      <c r="Q163" s="31">
        <v>7</v>
      </c>
      <c r="R163" s="32">
        <v>7</v>
      </c>
      <c r="S163" s="13">
        <v>0</v>
      </c>
      <c r="T163" s="12">
        <v>0</v>
      </c>
      <c r="U163" s="13">
        <v>1590.32</v>
      </c>
      <c r="V163" s="13">
        <v>1386.76954</v>
      </c>
      <c r="W163" s="12">
        <v>1894.12</v>
      </c>
      <c r="X163" s="13">
        <v>100</v>
      </c>
      <c r="Y163" s="12">
        <v>100</v>
      </c>
      <c r="Z163" s="6"/>
    </row>
    <row r="164" spans="1:26" ht="48" customHeight="1" x14ac:dyDescent="0.2">
      <c r="A164" s="1"/>
      <c r="B164" s="26"/>
      <c r="C164" s="26"/>
      <c r="D164" s="43"/>
      <c r="E164" s="43"/>
      <c r="F164" s="35"/>
      <c r="G164" s="21"/>
      <c r="H164" s="85">
        <v>40</v>
      </c>
      <c r="I164" s="52" t="s">
        <v>89</v>
      </c>
      <c r="J164" s="86" t="s">
        <v>1034</v>
      </c>
      <c r="K164" s="11" t="s">
        <v>1019</v>
      </c>
      <c r="L164" s="21" t="s">
        <v>1036</v>
      </c>
      <c r="M164" s="87" t="s">
        <v>6</v>
      </c>
      <c r="N164" s="30" t="s">
        <v>1039</v>
      </c>
      <c r="O164" s="25" t="s">
        <v>1042</v>
      </c>
      <c r="P164" s="26" t="s">
        <v>1044</v>
      </c>
      <c r="Q164" s="31">
        <v>7</v>
      </c>
      <c r="R164" s="32">
        <v>7</v>
      </c>
      <c r="S164" s="15">
        <v>0</v>
      </c>
      <c r="T164" s="16">
        <v>0</v>
      </c>
      <c r="U164" s="15">
        <v>831.03644999999995</v>
      </c>
      <c r="V164" s="15">
        <v>548.98644999999999</v>
      </c>
      <c r="W164" s="16">
        <v>1436</v>
      </c>
      <c r="X164" s="15">
        <v>100</v>
      </c>
      <c r="Y164" s="16">
        <v>100</v>
      </c>
      <c r="Z164" s="6"/>
    </row>
    <row r="165" spans="1:26" ht="48" customHeight="1" x14ac:dyDescent="0.2">
      <c r="A165" s="1"/>
      <c r="B165" s="26"/>
      <c r="C165" s="26"/>
      <c r="D165" s="43"/>
      <c r="E165" s="43"/>
      <c r="F165" s="35"/>
      <c r="G165" s="21"/>
      <c r="H165" s="85">
        <v>40</v>
      </c>
      <c r="I165" s="52" t="s">
        <v>89</v>
      </c>
      <c r="J165" s="86" t="s">
        <v>1035</v>
      </c>
      <c r="K165" s="11" t="s">
        <v>1019</v>
      </c>
      <c r="L165" s="21" t="s">
        <v>1037</v>
      </c>
      <c r="M165" s="87" t="s">
        <v>6</v>
      </c>
      <c r="N165" s="30" t="s">
        <v>1040</v>
      </c>
      <c r="O165" s="25" t="s">
        <v>1045</v>
      </c>
      <c r="P165" s="26" t="s">
        <v>1046</v>
      </c>
      <c r="Q165" s="31">
        <v>7</v>
      </c>
      <c r="R165" s="32">
        <v>7</v>
      </c>
      <c r="S165" s="15">
        <v>0</v>
      </c>
      <c r="T165" s="16">
        <v>0</v>
      </c>
      <c r="U165" s="15">
        <v>0</v>
      </c>
      <c r="V165" s="15">
        <v>0</v>
      </c>
      <c r="W165" s="16">
        <v>0</v>
      </c>
      <c r="X165" s="15">
        <v>0</v>
      </c>
      <c r="Y165" s="16">
        <v>0</v>
      </c>
      <c r="Z165" s="6"/>
    </row>
    <row r="166" spans="1:26" ht="48" customHeight="1" x14ac:dyDescent="0.2">
      <c r="A166" s="1"/>
      <c r="B166" s="135">
        <v>301010050</v>
      </c>
      <c r="C166" s="135"/>
      <c r="D166" s="135"/>
      <c r="E166" s="138"/>
      <c r="F166" s="45">
        <v>301010050</v>
      </c>
      <c r="G166" s="46" t="s">
        <v>562</v>
      </c>
      <c r="H166" s="148"/>
      <c r="I166" s="148"/>
      <c r="J166" s="148"/>
      <c r="K166" s="29">
        <v>105</v>
      </c>
      <c r="L166" s="21"/>
      <c r="M166" s="149"/>
      <c r="N166" s="149"/>
      <c r="O166" s="149"/>
      <c r="P166" s="150"/>
      <c r="Q166" s="8" t="s">
        <v>1</v>
      </c>
      <c r="R166" s="9" t="s">
        <v>1</v>
      </c>
      <c r="S166" s="47">
        <f>S167</f>
        <v>64.02</v>
      </c>
      <c r="T166" s="47">
        <f t="shared" ref="T166:Y166" si="31">T167</f>
        <v>64.02</v>
      </c>
      <c r="U166" s="47">
        <f t="shared" si="31"/>
        <v>0</v>
      </c>
      <c r="V166" s="47">
        <f t="shared" si="31"/>
        <v>0</v>
      </c>
      <c r="W166" s="47">
        <f t="shared" si="31"/>
        <v>0</v>
      </c>
      <c r="X166" s="47">
        <f t="shared" si="31"/>
        <v>0</v>
      </c>
      <c r="Y166" s="47">
        <f t="shared" si="31"/>
        <v>0</v>
      </c>
      <c r="Z166" s="6"/>
    </row>
    <row r="167" spans="1:26" ht="48" customHeight="1" x14ac:dyDescent="0.2">
      <c r="A167" s="1"/>
      <c r="B167" s="48">
        <v>300000000</v>
      </c>
      <c r="C167" s="48">
        <v>301000000</v>
      </c>
      <c r="D167" s="49">
        <v>301010000</v>
      </c>
      <c r="E167" s="50">
        <v>301010050</v>
      </c>
      <c r="F167" s="51" t="s">
        <v>1</v>
      </c>
      <c r="G167" s="52" t="s">
        <v>1</v>
      </c>
      <c r="H167" s="53">
        <v>40</v>
      </c>
      <c r="I167" s="52" t="s">
        <v>89</v>
      </c>
      <c r="J167" s="22">
        <v>40500240</v>
      </c>
      <c r="K167" s="71">
        <v>105</v>
      </c>
      <c r="L167" s="54" t="s">
        <v>561</v>
      </c>
      <c r="M167" s="54" t="s">
        <v>6</v>
      </c>
      <c r="N167" s="55" t="s">
        <v>560</v>
      </c>
      <c r="O167" s="42" t="s">
        <v>559</v>
      </c>
      <c r="P167" s="42" t="s">
        <v>558</v>
      </c>
      <c r="Q167" s="56">
        <v>1</v>
      </c>
      <c r="R167" s="57">
        <v>4</v>
      </c>
      <c r="S167" s="13">
        <v>64.02</v>
      </c>
      <c r="T167" s="12">
        <v>64.02</v>
      </c>
      <c r="U167" s="13">
        <v>0</v>
      </c>
      <c r="V167" s="13">
        <v>0</v>
      </c>
      <c r="W167" s="12">
        <v>0</v>
      </c>
      <c r="X167" s="13">
        <v>0</v>
      </c>
      <c r="Y167" s="12">
        <v>0</v>
      </c>
      <c r="Z167" s="6"/>
    </row>
    <row r="168" spans="1:26" ht="48" customHeight="1" x14ac:dyDescent="0.2">
      <c r="A168" s="1"/>
      <c r="B168" s="135">
        <v>301010054</v>
      </c>
      <c r="C168" s="135"/>
      <c r="D168" s="135"/>
      <c r="E168" s="138"/>
      <c r="F168" s="45">
        <v>301010054</v>
      </c>
      <c r="G168" s="46" t="s">
        <v>557</v>
      </c>
      <c r="H168" s="148"/>
      <c r="I168" s="148"/>
      <c r="J168" s="148"/>
      <c r="K168" s="29">
        <v>100</v>
      </c>
      <c r="L168" s="21"/>
      <c r="M168" s="149"/>
      <c r="N168" s="149"/>
      <c r="O168" s="149"/>
      <c r="P168" s="150"/>
      <c r="Q168" s="8" t="s">
        <v>1</v>
      </c>
      <c r="R168" s="9" t="s">
        <v>1</v>
      </c>
      <c r="S168" s="47">
        <f>S169+S170</f>
        <v>140110.19893000001</v>
      </c>
      <c r="T168" s="47">
        <f t="shared" ref="T168:Y168" si="32">T169+T170</f>
        <v>140110.19893000001</v>
      </c>
      <c r="U168" s="47">
        <f t="shared" si="32"/>
        <v>210665.72500000001</v>
      </c>
      <c r="V168" s="47">
        <f t="shared" si="32"/>
        <v>150083.80468</v>
      </c>
      <c r="W168" s="47">
        <f t="shared" si="32"/>
        <v>100000</v>
      </c>
      <c r="X168" s="47">
        <f t="shared" si="32"/>
        <v>73573.702050000007</v>
      </c>
      <c r="Y168" s="47">
        <f t="shared" si="32"/>
        <v>74826.377659999998</v>
      </c>
      <c r="Z168" s="6"/>
    </row>
    <row r="169" spans="1:26" ht="48" customHeight="1" x14ac:dyDescent="0.2">
      <c r="A169" s="1"/>
      <c r="B169" s="2">
        <v>300000000</v>
      </c>
      <c r="C169" s="2">
        <v>301000000</v>
      </c>
      <c r="D169" s="3">
        <v>301010000</v>
      </c>
      <c r="E169" s="67">
        <v>301010054</v>
      </c>
      <c r="F169" s="68" t="s">
        <v>1</v>
      </c>
      <c r="G169" s="4" t="s">
        <v>1</v>
      </c>
      <c r="H169" s="69">
        <v>481</v>
      </c>
      <c r="I169" s="4" t="s">
        <v>84</v>
      </c>
      <c r="J169" s="70">
        <v>481481660</v>
      </c>
      <c r="K169" s="71">
        <v>400</v>
      </c>
      <c r="L169" s="5" t="s">
        <v>556</v>
      </c>
      <c r="M169" s="5" t="s">
        <v>6</v>
      </c>
      <c r="N169" s="72" t="s">
        <v>555</v>
      </c>
      <c r="O169" s="41" t="s">
        <v>554</v>
      </c>
      <c r="P169" s="41" t="s">
        <v>553</v>
      </c>
      <c r="Q169" s="56">
        <v>5</v>
      </c>
      <c r="R169" s="57">
        <v>2</v>
      </c>
      <c r="S169" s="82">
        <v>140110.19893000001</v>
      </c>
      <c r="T169" s="82">
        <v>140110.19893000001</v>
      </c>
      <c r="U169" s="82">
        <v>161000</v>
      </c>
      <c r="V169" s="82">
        <v>147233.80468</v>
      </c>
      <c r="W169" s="89">
        <v>100000</v>
      </c>
      <c r="X169" s="89">
        <v>73573.702050000007</v>
      </c>
      <c r="Y169" s="89">
        <v>74826.377659999998</v>
      </c>
      <c r="Z169" s="6"/>
    </row>
    <row r="170" spans="1:26" ht="48" customHeight="1" x14ac:dyDescent="0.2">
      <c r="A170" s="1"/>
      <c r="B170" s="26">
        <v>300000000</v>
      </c>
      <c r="C170" s="26">
        <v>301000000</v>
      </c>
      <c r="D170" s="43">
        <v>301010000</v>
      </c>
      <c r="E170" s="44">
        <v>301010054</v>
      </c>
      <c r="F170" s="83" t="s">
        <v>1</v>
      </c>
      <c r="G170" s="84" t="s">
        <v>1</v>
      </c>
      <c r="H170" s="85">
        <v>481</v>
      </c>
      <c r="I170" s="84" t="s">
        <v>84</v>
      </c>
      <c r="J170" s="86">
        <v>481481760</v>
      </c>
      <c r="K170" s="71">
        <v>100</v>
      </c>
      <c r="L170" s="87" t="s">
        <v>552</v>
      </c>
      <c r="M170" s="87" t="s">
        <v>6</v>
      </c>
      <c r="N170" s="30" t="s">
        <v>551</v>
      </c>
      <c r="O170" s="25" t="s">
        <v>550</v>
      </c>
      <c r="P170" s="25" t="s">
        <v>549</v>
      </c>
      <c r="Q170" s="31">
        <v>5</v>
      </c>
      <c r="R170" s="32">
        <v>2</v>
      </c>
      <c r="S170" s="82">
        <v>0</v>
      </c>
      <c r="T170" s="82">
        <v>0</v>
      </c>
      <c r="U170" s="82">
        <v>49665.724999999999</v>
      </c>
      <c r="V170" s="82">
        <v>2850</v>
      </c>
      <c r="W170" s="82">
        <v>0</v>
      </c>
      <c r="X170" s="82">
        <v>0</v>
      </c>
      <c r="Y170" s="82">
        <v>0</v>
      </c>
      <c r="Z170" s="6"/>
    </row>
    <row r="171" spans="1:26" ht="48" customHeight="1" x14ac:dyDescent="0.2">
      <c r="A171" s="1"/>
      <c r="B171" s="135">
        <v>301010057</v>
      </c>
      <c r="C171" s="135"/>
      <c r="D171" s="135"/>
      <c r="E171" s="138"/>
      <c r="F171" s="45">
        <v>301010057</v>
      </c>
      <c r="G171" s="46" t="s">
        <v>548</v>
      </c>
      <c r="H171" s="148"/>
      <c r="I171" s="148"/>
      <c r="J171" s="148"/>
      <c r="K171" s="29">
        <v>200</v>
      </c>
      <c r="L171" s="21"/>
      <c r="M171" s="149"/>
      <c r="N171" s="149"/>
      <c r="O171" s="149"/>
      <c r="P171" s="150"/>
      <c r="Q171" s="8" t="s">
        <v>1</v>
      </c>
      <c r="R171" s="9" t="s">
        <v>1</v>
      </c>
      <c r="S171" s="47">
        <f>S172+S173</f>
        <v>5884.2999999999993</v>
      </c>
      <c r="T171" s="47">
        <f t="shared" ref="T171:Y171" si="33">T172+T173</f>
        <v>5799.38</v>
      </c>
      <c r="U171" s="47">
        <f t="shared" si="33"/>
        <v>1464.5609999999999</v>
      </c>
      <c r="V171" s="47">
        <f t="shared" si="33"/>
        <v>1464.5609999999999</v>
      </c>
      <c r="W171" s="47">
        <f t="shared" si="33"/>
        <v>1096.10526</v>
      </c>
      <c r="X171" s="47">
        <f t="shared" si="33"/>
        <v>1551.6842099999999</v>
      </c>
      <c r="Y171" s="47">
        <f t="shared" si="33"/>
        <v>1697.15789</v>
      </c>
      <c r="Z171" s="6"/>
    </row>
    <row r="172" spans="1:26" ht="48" customHeight="1" x14ac:dyDescent="0.2">
      <c r="A172" s="1"/>
      <c r="B172" s="2">
        <v>300000000</v>
      </c>
      <c r="C172" s="2">
        <v>301000000</v>
      </c>
      <c r="D172" s="3">
        <v>301010000</v>
      </c>
      <c r="E172" s="67">
        <v>301010057</v>
      </c>
      <c r="F172" s="68" t="s">
        <v>1</v>
      </c>
      <c r="G172" s="4" t="s">
        <v>1</v>
      </c>
      <c r="H172" s="69">
        <v>70</v>
      </c>
      <c r="I172" s="4" t="s">
        <v>94</v>
      </c>
      <c r="J172" s="70">
        <v>70023000</v>
      </c>
      <c r="K172" s="71">
        <v>200</v>
      </c>
      <c r="L172" s="5" t="s">
        <v>547</v>
      </c>
      <c r="M172" s="5" t="s">
        <v>6</v>
      </c>
      <c r="N172" s="72" t="s">
        <v>546</v>
      </c>
      <c r="O172" s="41" t="s">
        <v>545</v>
      </c>
      <c r="P172" s="41" t="s">
        <v>544</v>
      </c>
      <c r="Q172" s="56">
        <v>10</v>
      </c>
      <c r="R172" s="57">
        <v>3</v>
      </c>
      <c r="S172" s="62">
        <v>3720.7</v>
      </c>
      <c r="T172" s="62">
        <v>3635.8209999999999</v>
      </c>
      <c r="U172" s="62">
        <v>0</v>
      </c>
      <c r="V172" s="62">
        <v>0</v>
      </c>
      <c r="W172" s="62">
        <v>0</v>
      </c>
      <c r="X172" s="62">
        <v>0</v>
      </c>
      <c r="Y172" s="62">
        <v>0</v>
      </c>
      <c r="Z172" s="6"/>
    </row>
    <row r="173" spans="1:26" ht="48" customHeight="1" x14ac:dyDescent="0.2">
      <c r="A173" s="1"/>
      <c r="B173" s="26">
        <v>300000000</v>
      </c>
      <c r="C173" s="26">
        <v>301000000</v>
      </c>
      <c r="D173" s="43">
        <v>301010000</v>
      </c>
      <c r="E173" s="44">
        <v>301010057</v>
      </c>
      <c r="F173" s="83" t="s">
        <v>1</v>
      </c>
      <c r="G173" s="84" t="s">
        <v>1</v>
      </c>
      <c r="H173" s="85">
        <v>70</v>
      </c>
      <c r="I173" s="84" t="s">
        <v>94</v>
      </c>
      <c r="J173" s="86">
        <v>70070040</v>
      </c>
      <c r="K173" s="71">
        <v>200</v>
      </c>
      <c r="L173" s="87" t="s">
        <v>543</v>
      </c>
      <c r="M173" s="87" t="s">
        <v>6</v>
      </c>
      <c r="N173" s="30" t="s">
        <v>542</v>
      </c>
      <c r="O173" s="25" t="s">
        <v>541</v>
      </c>
      <c r="P173" s="25" t="s">
        <v>540</v>
      </c>
      <c r="Q173" s="31">
        <v>10</v>
      </c>
      <c r="R173" s="32">
        <v>4</v>
      </c>
      <c r="S173" s="73">
        <v>2163.6</v>
      </c>
      <c r="T173" s="74">
        <v>2163.5590000000002</v>
      </c>
      <c r="U173" s="73">
        <v>1464.5609999999999</v>
      </c>
      <c r="V173" s="73">
        <v>1464.5609999999999</v>
      </c>
      <c r="W173" s="74">
        <v>1096.10526</v>
      </c>
      <c r="X173" s="73">
        <v>1551.6842099999999</v>
      </c>
      <c r="Y173" s="74">
        <v>1697.15789</v>
      </c>
      <c r="Z173" s="6"/>
    </row>
    <row r="174" spans="1:26" ht="48" customHeight="1" x14ac:dyDescent="0.2">
      <c r="A174" s="1"/>
      <c r="B174" s="135">
        <v>301010084</v>
      </c>
      <c r="C174" s="135"/>
      <c r="D174" s="135"/>
      <c r="E174" s="138"/>
      <c r="F174" s="45">
        <v>301010084</v>
      </c>
      <c r="G174" s="46" t="s">
        <v>539</v>
      </c>
      <c r="H174" s="148"/>
      <c r="I174" s="148"/>
      <c r="J174" s="148"/>
      <c r="K174" s="29">
        <v>400</v>
      </c>
      <c r="L174" s="21"/>
      <c r="M174" s="149"/>
      <c r="N174" s="149"/>
      <c r="O174" s="149"/>
      <c r="P174" s="150"/>
      <c r="Q174" s="8" t="s">
        <v>1</v>
      </c>
      <c r="R174" s="9" t="s">
        <v>1</v>
      </c>
      <c r="S174" s="47">
        <f>S175</f>
        <v>0</v>
      </c>
      <c r="T174" s="47">
        <f t="shared" ref="T174:Y174" si="34">T175</f>
        <v>0</v>
      </c>
      <c r="U174" s="47">
        <f t="shared" si="34"/>
        <v>0</v>
      </c>
      <c r="V174" s="47">
        <f t="shared" si="34"/>
        <v>0</v>
      </c>
      <c r="W174" s="47">
        <f t="shared" si="34"/>
        <v>0</v>
      </c>
      <c r="X174" s="47">
        <f t="shared" si="34"/>
        <v>0</v>
      </c>
      <c r="Y174" s="47">
        <f t="shared" si="34"/>
        <v>0</v>
      </c>
      <c r="Z174" s="6"/>
    </row>
    <row r="175" spans="1:26" ht="48" customHeight="1" x14ac:dyDescent="0.2">
      <c r="A175" s="1"/>
      <c r="B175" s="48">
        <v>300000000</v>
      </c>
      <c r="C175" s="48">
        <v>301000000</v>
      </c>
      <c r="D175" s="49">
        <v>301010000</v>
      </c>
      <c r="E175" s="50">
        <v>301010084</v>
      </c>
      <c r="F175" s="51" t="s">
        <v>1</v>
      </c>
      <c r="G175" s="52" t="s">
        <v>1</v>
      </c>
      <c r="H175" s="53">
        <v>40</v>
      </c>
      <c r="I175" s="52" t="s">
        <v>89</v>
      </c>
      <c r="J175" s="22">
        <v>40000050</v>
      </c>
      <c r="K175" s="71">
        <v>400</v>
      </c>
      <c r="L175" s="54" t="s">
        <v>538</v>
      </c>
      <c r="M175" s="54" t="s">
        <v>6</v>
      </c>
      <c r="N175" s="55" t="s">
        <v>537</v>
      </c>
      <c r="O175" s="42" t="s">
        <v>536</v>
      </c>
      <c r="P175" s="42" t="s">
        <v>535</v>
      </c>
      <c r="Q175" s="56">
        <v>4</v>
      </c>
      <c r="R175" s="57">
        <v>5</v>
      </c>
      <c r="S175" s="13">
        <v>0</v>
      </c>
      <c r="T175" s="12">
        <v>0</v>
      </c>
      <c r="U175" s="13">
        <v>0</v>
      </c>
      <c r="V175" s="13">
        <v>0</v>
      </c>
      <c r="W175" s="12">
        <v>0</v>
      </c>
      <c r="X175" s="13">
        <v>0</v>
      </c>
      <c r="Y175" s="12">
        <v>0</v>
      </c>
      <c r="Z175" s="6"/>
    </row>
    <row r="176" spans="1:26" ht="48" customHeight="1" x14ac:dyDescent="0.2">
      <c r="A176" s="1"/>
      <c r="B176" s="136">
        <v>301020000</v>
      </c>
      <c r="C176" s="136"/>
      <c r="D176" s="136"/>
      <c r="E176" s="140"/>
      <c r="F176" s="27">
        <v>301020000</v>
      </c>
      <c r="G176" s="28" t="s">
        <v>534</v>
      </c>
      <c r="H176" s="145"/>
      <c r="I176" s="145"/>
      <c r="J176" s="145"/>
      <c r="K176" s="29">
        <v>100</v>
      </c>
      <c r="L176" s="30"/>
      <c r="M176" s="146"/>
      <c r="N176" s="146"/>
      <c r="O176" s="146"/>
      <c r="P176" s="147"/>
      <c r="Q176" s="31" t="s">
        <v>1</v>
      </c>
      <c r="R176" s="32" t="s">
        <v>1</v>
      </c>
      <c r="S176" s="15">
        <f>S177+S180+S182+S185+S190+S192+S197+S199+S203+S205</f>
        <v>287693.47235000005</v>
      </c>
      <c r="T176" s="15">
        <f t="shared" ref="T176:Y176" si="35">T177+T180+T182+T185+T190+T192+T197+T199+T203+T205</f>
        <v>286906.66026999999</v>
      </c>
      <c r="U176" s="15">
        <f t="shared" si="35"/>
        <v>334651.13428000011</v>
      </c>
      <c r="V176" s="15">
        <f t="shared" si="35"/>
        <v>270847.55010999995</v>
      </c>
      <c r="W176" s="15">
        <f t="shared" si="35"/>
        <v>243619.69208000001</v>
      </c>
      <c r="X176" s="15">
        <f t="shared" si="35"/>
        <v>185145.88102999999</v>
      </c>
      <c r="Y176" s="15">
        <f t="shared" si="35"/>
        <v>185731.01385000002</v>
      </c>
      <c r="Z176" s="6"/>
    </row>
    <row r="177" spans="1:26" ht="48" customHeight="1" x14ac:dyDescent="0.2">
      <c r="A177" s="1"/>
      <c r="B177" s="135">
        <v>301020004</v>
      </c>
      <c r="C177" s="135"/>
      <c r="D177" s="135"/>
      <c r="E177" s="138"/>
      <c r="F177" s="45">
        <v>301020004</v>
      </c>
      <c r="G177" s="46" t="s">
        <v>533</v>
      </c>
      <c r="H177" s="148"/>
      <c r="I177" s="148"/>
      <c r="J177" s="148"/>
      <c r="K177" s="29">
        <v>100</v>
      </c>
      <c r="L177" s="21"/>
      <c r="M177" s="149"/>
      <c r="N177" s="149"/>
      <c r="O177" s="149"/>
      <c r="P177" s="150"/>
      <c r="Q177" s="8" t="s">
        <v>1</v>
      </c>
      <c r="R177" s="9" t="s">
        <v>1</v>
      </c>
      <c r="S177" s="47">
        <f>S178+S179</f>
        <v>5840.2320799999998</v>
      </c>
      <c r="T177" s="47">
        <f t="shared" ref="T177:Y177" si="36">T178+T179</f>
        <v>5840.2320799999998</v>
      </c>
      <c r="U177" s="47">
        <f t="shared" si="36"/>
        <v>6062.0088100000003</v>
      </c>
      <c r="V177" s="47">
        <f t="shared" si="36"/>
        <v>5537.2394600000007</v>
      </c>
      <c r="W177" s="47">
        <f t="shared" si="36"/>
        <v>5492.7507299999997</v>
      </c>
      <c r="X177" s="47">
        <f t="shared" si="36"/>
        <v>0</v>
      </c>
      <c r="Y177" s="47">
        <f t="shared" si="36"/>
        <v>0</v>
      </c>
      <c r="Z177" s="6"/>
    </row>
    <row r="178" spans="1:26" ht="48" customHeight="1" x14ac:dyDescent="0.2">
      <c r="A178" s="1"/>
      <c r="B178" s="2">
        <v>300000000</v>
      </c>
      <c r="C178" s="2">
        <v>301000000</v>
      </c>
      <c r="D178" s="3">
        <v>301020000</v>
      </c>
      <c r="E178" s="67">
        <v>301020004</v>
      </c>
      <c r="F178" s="68" t="s">
        <v>1</v>
      </c>
      <c r="G178" s="4" t="s">
        <v>1</v>
      </c>
      <c r="H178" s="69">
        <v>481</v>
      </c>
      <c r="I178" s="4" t="s">
        <v>84</v>
      </c>
      <c r="J178" s="70">
        <v>481481504</v>
      </c>
      <c r="K178" s="71">
        <v>100</v>
      </c>
      <c r="L178" s="5" t="s">
        <v>532</v>
      </c>
      <c r="M178" s="5" t="s">
        <v>6</v>
      </c>
      <c r="N178" s="72" t="s">
        <v>527</v>
      </c>
      <c r="O178" s="41" t="s">
        <v>526</v>
      </c>
      <c r="P178" s="41" t="s">
        <v>525</v>
      </c>
      <c r="Q178" s="56">
        <v>4</v>
      </c>
      <c r="R178" s="57">
        <v>12</v>
      </c>
      <c r="S178" s="82">
        <v>5652.9340000000002</v>
      </c>
      <c r="T178" s="82">
        <v>5652.9340000000002</v>
      </c>
      <c r="U178" s="82">
        <v>6050.3920699999999</v>
      </c>
      <c r="V178" s="82">
        <v>5525.6227200000003</v>
      </c>
      <c r="W178" s="82">
        <v>5492.7507299999997</v>
      </c>
      <c r="X178" s="82">
        <v>0</v>
      </c>
      <c r="Y178" s="82">
        <v>0</v>
      </c>
      <c r="Z178" s="6"/>
    </row>
    <row r="179" spans="1:26" ht="48" customHeight="1" x14ac:dyDescent="0.2">
      <c r="A179" s="1"/>
      <c r="B179" s="26">
        <v>300000000</v>
      </c>
      <c r="C179" s="26">
        <v>301000000</v>
      </c>
      <c r="D179" s="43">
        <v>301020000</v>
      </c>
      <c r="E179" s="44">
        <v>301020004</v>
      </c>
      <c r="F179" s="83" t="s">
        <v>1</v>
      </c>
      <c r="G179" s="84" t="s">
        <v>1</v>
      </c>
      <c r="H179" s="85">
        <v>481</v>
      </c>
      <c r="I179" s="84" t="s">
        <v>84</v>
      </c>
      <c r="J179" s="70">
        <v>481481504</v>
      </c>
      <c r="K179" s="71">
        <v>100</v>
      </c>
      <c r="L179" s="5" t="s">
        <v>532</v>
      </c>
      <c r="M179" s="87" t="s">
        <v>6</v>
      </c>
      <c r="N179" s="72" t="s">
        <v>527</v>
      </c>
      <c r="O179" s="41" t="s">
        <v>526</v>
      </c>
      <c r="P179" s="41" t="s">
        <v>1002</v>
      </c>
      <c r="Q179" s="31">
        <v>5</v>
      </c>
      <c r="R179" s="32">
        <v>2</v>
      </c>
      <c r="S179" s="81">
        <v>187.29808</v>
      </c>
      <c r="T179" s="81">
        <v>187.29808</v>
      </c>
      <c r="U179" s="81">
        <v>11.61674</v>
      </c>
      <c r="V179" s="81">
        <v>11.61674</v>
      </c>
      <c r="W179" s="81">
        <v>0</v>
      </c>
      <c r="X179" s="81">
        <v>0</v>
      </c>
      <c r="Y179" s="81">
        <v>0</v>
      </c>
      <c r="Z179" s="6"/>
    </row>
    <row r="180" spans="1:26" ht="48" customHeight="1" x14ac:dyDescent="0.2">
      <c r="A180" s="1"/>
      <c r="B180" s="135">
        <v>301020007</v>
      </c>
      <c r="C180" s="135"/>
      <c r="D180" s="135"/>
      <c r="E180" s="138"/>
      <c r="F180" s="45">
        <v>301020007</v>
      </c>
      <c r="G180" s="46" t="s">
        <v>529</v>
      </c>
      <c r="H180" s="148"/>
      <c r="I180" s="148"/>
      <c r="J180" s="148"/>
      <c r="K180" s="29">
        <v>100</v>
      </c>
      <c r="L180" s="21"/>
      <c r="M180" s="149"/>
      <c r="N180" s="149"/>
      <c r="O180" s="149"/>
      <c r="P180" s="150"/>
      <c r="Q180" s="8" t="s">
        <v>1</v>
      </c>
      <c r="R180" s="9" t="s">
        <v>1</v>
      </c>
      <c r="S180" s="47">
        <f>S181</f>
        <v>5741.17</v>
      </c>
      <c r="T180" s="47">
        <f t="shared" ref="T180:Y180" si="37">T181</f>
        <v>5741.17</v>
      </c>
      <c r="U180" s="47">
        <f t="shared" si="37"/>
        <v>6225.4903999999997</v>
      </c>
      <c r="V180" s="47">
        <f t="shared" si="37"/>
        <v>4904.6449700000003</v>
      </c>
      <c r="W180" s="47">
        <f t="shared" si="37"/>
        <v>5712.2954099999997</v>
      </c>
      <c r="X180" s="47">
        <f t="shared" si="37"/>
        <v>0</v>
      </c>
      <c r="Y180" s="47">
        <f t="shared" si="37"/>
        <v>0</v>
      </c>
      <c r="Z180" s="6"/>
    </row>
    <row r="181" spans="1:26" ht="48" customHeight="1" x14ac:dyDescent="0.2">
      <c r="A181" s="1"/>
      <c r="B181" s="26">
        <v>300000000</v>
      </c>
      <c r="C181" s="26">
        <v>301000000</v>
      </c>
      <c r="D181" s="43">
        <v>301020000</v>
      </c>
      <c r="E181" s="44">
        <v>301020007</v>
      </c>
      <c r="F181" s="83" t="s">
        <v>1</v>
      </c>
      <c r="G181" s="84" t="s">
        <v>1</v>
      </c>
      <c r="H181" s="85">
        <v>481</v>
      </c>
      <c r="I181" s="84" t="s">
        <v>84</v>
      </c>
      <c r="J181" s="86">
        <v>481481109</v>
      </c>
      <c r="K181" s="71">
        <v>100</v>
      </c>
      <c r="L181" s="87" t="s">
        <v>528</v>
      </c>
      <c r="M181" s="87" t="s">
        <v>6</v>
      </c>
      <c r="N181" s="30" t="s">
        <v>527</v>
      </c>
      <c r="O181" s="25" t="s">
        <v>526</v>
      </c>
      <c r="P181" s="25" t="s">
        <v>525</v>
      </c>
      <c r="Q181" s="31">
        <v>4</v>
      </c>
      <c r="R181" s="32">
        <v>12</v>
      </c>
      <c r="S181" s="82">
        <v>5741.17</v>
      </c>
      <c r="T181" s="82">
        <v>5741.17</v>
      </c>
      <c r="U181" s="82">
        <v>6225.4903999999997</v>
      </c>
      <c r="V181" s="82">
        <v>4904.6449700000003</v>
      </c>
      <c r="W181" s="82">
        <v>5712.2954099999997</v>
      </c>
      <c r="X181" s="82">
        <v>0</v>
      </c>
      <c r="Y181" s="82">
        <v>0</v>
      </c>
      <c r="Z181" s="6"/>
    </row>
    <row r="182" spans="1:26" ht="48" customHeight="1" x14ac:dyDescent="0.2">
      <c r="A182" s="1"/>
      <c r="B182" s="135">
        <v>301020018</v>
      </c>
      <c r="C182" s="135"/>
      <c r="D182" s="135"/>
      <c r="E182" s="138"/>
      <c r="F182" s="45">
        <v>301020018</v>
      </c>
      <c r="G182" s="46" t="s">
        <v>524</v>
      </c>
      <c r="H182" s="148"/>
      <c r="I182" s="148"/>
      <c r="J182" s="148"/>
      <c r="K182" s="29">
        <v>100</v>
      </c>
      <c r="L182" s="21"/>
      <c r="M182" s="149"/>
      <c r="N182" s="149"/>
      <c r="O182" s="149"/>
      <c r="P182" s="150"/>
      <c r="Q182" s="8" t="s">
        <v>1</v>
      </c>
      <c r="R182" s="9" t="s">
        <v>1</v>
      </c>
      <c r="S182" s="47">
        <f>S183+S184</f>
        <v>21600.867910000001</v>
      </c>
      <c r="T182" s="47">
        <f t="shared" ref="T182:Y182" si="38">T183+T184</f>
        <v>21581.821750000003</v>
      </c>
      <c r="U182" s="47">
        <f t="shared" si="38"/>
        <v>23990.197500000002</v>
      </c>
      <c r="V182" s="47">
        <f t="shared" si="38"/>
        <v>19877.1623</v>
      </c>
      <c r="W182" s="47">
        <f t="shared" si="38"/>
        <v>20415.631389999999</v>
      </c>
      <c r="X182" s="47">
        <f t="shared" si="38"/>
        <v>18802.921249999999</v>
      </c>
      <c r="Y182" s="47">
        <f t="shared" si="38"/>
        <v>18802.921249999999</v>
      </c>
      <c r="Z182" s="6"/>
    </row>
    <row r="183" spans="1:26" ht="48" customHeight="1" x14ac:dyDescent="0.2">
      <c r="A183" s="1"/>
      <c r="B183" s="2">
        <v>300000000</v>
      </c>
      <c r="C183" s="2">
        <v>301000000</v>
      </c>
      <c r="D183" s="3">
        <v>301020000</v>
      </c>
      <c r="E183" s="67">
        <v>301020018</v>
      </c>
      <c r="F183" s="68" t="s">
        <v>1</v>
      </c>
      <c r="G183" s="4" t="s">
        <v>1</v>
      </c>
      <c r="H183" s="69">
        <v>241</v>
      </c>
      <c r="I183" s="4" t="s">
        <v>270</v>
      </c>
      <c r="J183" s="70">
        <v>241084171</v>
      </c>
      <c r="K183" s="71">
        <v>100</v>
      </c>
      <c r="L183" s="5" t="s">
        <v>523</v>
      </c>
      <c r="M183" s="5" t="s">
        <v>6</v>
      </c>
      <c r="N183" s="72" t="s">
        <v>522</v>
      </c>
      <c r="O183" s="41" t="s">
        <v>521</v>
      </c>
      <c r="P183" s="41" t="s">
        <v>520</v>
      </c>
      <c r="Q183" s="56">
        <v>8</v>
      </c>
      <c r="R183" s="57">
        <v>1</v>
      </c>
      <c r="S183" s="73">
        <v>19210.608800000002</v>
      </c>
      <c r="T183" s="74">
        <v>19210.608800000002</v>
      </c>
      <c r="U183" s="73">
        <v>21331.729340000002</v>
      </c>
      <c r="V183" s="73">
        <v>17483.43593</v>
      </c>
      <c r="W183" s="74">
        <v>20415.631389999999</v>
      </c>
      <c r="X183" s="73">
        <v>18802.921249999999</v>
      </c>
      <c r="Y183" s="74">
        <v>18802.921249999999</v>
      </c>
      <c r="Z183" s="6"/>
    </row>
    <row r="184" spans="1:26" ht="48" customHeight="1" x14ac:dyDescent="0.2">
      <c r="A184" s="1"/>
      <c r="B184" s="26">
        <v>300000000</v>
      </c>
      <c r="C184" s="26">
        <v>301000000</v>
      </c>
      <c r="D184" s="43">
        <v>301020000</v>
      </c>
      <c r="E184" s="44">
        <v>301020018</v>
      </c>
      <c r="F184" s="83" t="s">
        <v>1</v>
      </c>
      <c r="G184" s="84" t="s">
        <v>1</v>
      </c>
      <c r="H184" s="85">
        <v>241</v>
      </c>
      <c r="I184" s="84" t="s">
        <v>270</v>
      </c>
      <c r="J184" s="86">
        <v>241084171</v>
      </c>
      <c r="K184" s="71">
        <v>100</v>
      </c>
      <c r="L184" s="87" t="s">
        <v>523</v>
      </c>
      <c r="M184" s="87" t="s">
        <v>6</v>
      </c>
      <c r="N184" s="30" t="s">
        <v>522</v>
      </c>
      <c r="O184" s="25" t="s">
        <v>521</v>
      </c>
      <c r="P184" s="25" t="s">
        <v>520</v>
      </c>
      <c r="Q184" s="31">
        <v>8</v>
      </c>
      <c r="R184" s="32">
        <v>4</v>
      </c>
      <c r="S184" s="62">
        <v>2390.25911</v>
      </c>
      <c r="T184" s="62">
        <v>2371.2129500000001</v>
      </c>
      <c r="U184" s="62">
        <v>2658.4681599999999</v>
      </c>
      <c r="V184" s="62">
        <v>2393.7263699999999</v>
      </c>
      <c r="W184" s="62">
        <v>0</v>
      </c>
      <c r="X184" s="62">
        <v>0</v>
      </c>
      <c r="Y184" s="62">
        <v>0</v>
      </c>
      <c r="Z184" s="6"/>
    </row>
    <row r="185" spans="1:26" ht="48" customHeight="1" x14ac:dyDescent="0.2">
      <c r="A185" s="1"/>
      <c r="B185" s="135">
        <v>301020019</v>
      </c>
      <c r="C185" s="135"/>
      <c r="D185" s="135"/>
      <c r="E185" s="138"/>
      <c r="F185" s="45">
        <v>301020019</v>
      </c>
      <c r="G185" s="46" t="s">
        <v>519</v>
      </c>
      <c r="H185" s="148"/>
      <c r="I185" s="148"/>
      <c r="J185" s="148"/>
      <c r="K185" s="29">
        <v>100</v>
      </c>
      <c r="L185" s="21"/>
      <c r="M185" s="149"/>
      <c r="N185" s="149"/>
      <c r="O185" s="149"/>
      <c r="P185" s="150"/>
      <c r="Q185" s="8" t="s">
        <v>1</v>
      </c>
      <c r="R185" s="9" t="s">
        <v>1</v>
      </c>
      <c r="S185" s="47">
        <f>S186+S188+S187+S189</f>
        <v>76894.393179999999</v>
      </c>
      <c r="T185" s="47">
        <f t="shared" ref="T185:Y185" si="39">T186+T188+T187+T189</f>
        <v>76176.627259999994</v>
      </c>
      <c r="U185" s="47">
        <f t="shared" si="39"/>
        <v>102025.74849</v>
      </c>
      <c r="V185" s="47">
        <f t="shared" si="39"/>
        <v>83571.493900000001</v>
      </c>
      <c r="W185" s="47">
        <f t="shared" si="39"/>
        <v>60349.101860000002</v>
      </c>
      <c r="X185" s="47">
        <f t="shared" si="39"/>
        <v>51745.753689999998</v>
      </c>
      <c r="Y185" s="47">
        <f t="shared" si="39"/>
        <v>51566.556510000002</v>
      </c>
      <c r="Z185" s="6"/>
    </row>
    <row r="186" spans="1:26" ht="48" customHeight="1" x14ac:dyDescent="0.2">
      <c r="A186" s="1"/>
      <c r="B186" s="2">
        <v>300000000</v>
      </c>
      <c r="C186" s="2">
        <v>301000000</v>
      </c>
      <c r="D186" s="3">
        <v>301020000</v>
      </c>
      <c r="E186" s="67">
        <v>301020019</v>
      </c>
      <c r="F186" s="68" t="s">
        <v>1</v>
      </c>
      <c r="G186" s="4" t="s">
        <v>1</v>
      </c>
      <c r="H186" s="69">
        <v>241</v>
      </c>
      <c r="I186" s="4" t="s">
        <v>270</v>
      </c>
      <c r="J186" s="70">
        <v>241017000</v>
      </c>
      <c r="K186" s="71">
        <v>100</v>
      </c>
      <c r="L186" s="5" t="s">
        <v>518</v>
      </c>
      <c r="M186" s="5" t="s">
        <v>6</v>
      </c>
      <c r="N186" s="72" t="s">
        <v>517</v>
      </c>
      <c r="O186" s="41" t="s">
        <v>516</v>
      </c>
      <c r="P186" s="41" t="s">
        <v>515</v>
      </c>
      <c r="Q186" s="9">
        <v>8</v>
      </c>
      <c r="R186" s="9">
        <v>1</v>
      </c>
      <c r="S186" s="73">
        <v>57202.572119999997</v>
      </c>
      <c r="T186" s="74">
        <v>57202.572119999997</v>
      </c>
      <c r="U186" s="73">
        <v>84879.879289999997</v>
      </c>
      <c r="V186" s="73">
        <v>69137.399319999997</v>
      </c>
      <c r="W186" s="74">
        <v>60349.101860000002</v>
      </c>
      <c r="X186" s="73">
        <v>51745.753689999998</v>
      </c>
      <c r="Y186" s="74">
        <v>51566.556510000002</v>
      </c>
      <c r="Z186" s="6"/>
    </row>
    <row r="187" spans="1:26" ht="48" customHeight="1" x14ac:dyDescent="0.2">
      <c r="A187" s="1"/>
      <c r="B187" s="48"/>
      <c r="C187" s="48"/>
      <c r="D187" s="58"/>
      <c r="E187" s="50"/>
      <c r="F187" s="51"/>
      <c r="G187" s="90"/>
      <c r="H187" s="69">
        <v>241</v>
      </c>
      <c r="I187" s="4" t="s">
        <v>270</v>
      </c>
      <c r="J187" s="70">
        <v>241017000</v>
      </c>
      <c r="K187" s="71">
        <v>100</v>
      </c>
      <c r="L187" s="54" t="s">
        <v>518</v>
      </c>
      <c r="M187" s="5" t="s">
        <v>6</v>
      </c>
      <c r="N187" s="55" t="s">
        <v>1090</v>
      </c>
      <c r="O187" s="42" t="s">
        <v>1091</v>
      </c>
      <c r="P187" s="42" t="s">
        <v>1092</v>
      </c>
      <c r="Q187" s="56">
        <v>7</v>
      </c>
      <c r="R187" s="57">
        <v>5</v>
      </c>
      <c r="S187" s="62">
        <v>0</v>
      </c>
      <c r="T187" s="62">
        <v>0</v>
      </c>
      <c r="U187" s="62">
        <v>15.75</v>
      </c>
      <c r="V187" s="62">
        <v>15.75</v>
      </c>
      <c r="W187" s="62">
        <v>0</v>
      </c>
      <c r="X187" s="62">
        <v>0</v>
      </c>
      <c r="Y187" s="62">
        <v>0</v>
      </c>
      <c r="Z187" s="6"/>
    </row>
    <row r="188" spans="1:26" ht="48" customHeight="1" x14ac:dyDescent="0.2">
      <c r="A188" s="1"/>
      <c r="B188" s="26">
        <v>300000000</v>
      </c>
      <c r="C188" s="26">
        <v>301000000</v>
      </c>
      <c r="D188" s="43">
        <v>301020000</v>
      </c>
      <c r="E188" s="44">
        <v>301020019</v>
      </c>
      <c r="F188" s="83" t="s">
        <v>1</v>
      </c>
      <c r="G188" s="84" t="s">
        <v>1</v>
      </c>
      <c r="H188" s="85">
        <v>241</v>
      </c>
      <c r="I188" s="84" t="s">
        <v>270</v>
      </c>
      <c r="J188" s="86">
        <v>241017000</v>
      </c>
      <c r="K188" s="71">
        <v>100</v>
      </c>
      <c r="L188" s="87" t="s">
        <v>518</v>
      </c>
      <c r="M188" s="87" t="s">
        <v>6</v>
      </c>
      <c r="N188" s="30" t="s">
        <v>517</v>
      </c>
      <c r="O188" s="25" t="s">
        <v>516</v>
      </c>
      <c r="P188" s="25" t="s">
        <v>515</v>
      </c>
      <c r="Q188" s="31">
        <v>8</v>
      </c>
      <c r="R188" s="32">
        <v>4</v>
      </c>
      <c r="S188" s="62">
        <v>19691.821059999998</v>
      </c>
      <c r="T188" s="62">
        <v>18974.05514</v>
      </c>
      <c r="U188" s="62">
        <v>17125.084200000001</v>
      </c>
      <c r="V188" s="62">
        <v>14413.309579999999</v>
      </c>
      <c r="W188" s="62">
        <v>0</v>
      </c>
      <c r="X188" s="62">
        <v>0</v>
      </c>
      <c r="Y188" s="62">
        <v>0</v>
      </c>
      <c r="Z188" s="6"/>
    </row>
    <row r="189" spans="1:26" ht="48" customHeight="1" x14ac:dyDescent="0.2">
      <c r="A189" s="1"/>
      <c r="B189" s="26"/>
      <c r="C189" s="26"/>
      <c r="D189" s="43"/>
      <c r="E189" s="43"/>
      <c r="F189" s="35"/>
      <c r="G189" s="21"/>
      <c r="H189" s="85">
        <v>241</v>
      </c>
      <c r="I189" s="84" t="s">
        <v>270</v>
      </c>
      <c r="J189" s="86" t="s">
        <v>1110</v>
      </c>
      <c r="K189" s="11" t="s">
        <v>1019</v>
      </c>
      <c r="L189" s="87" t="s">
        <v>518</v>
      </c>
      <c r="M189" s="87" t="s">
        <v>6</v>
      </c>
      <c r="N189" s="30" t="s">
        <v>1111</v>
      </c>
      <c r="O189" s="25" t="s">
        <v>1091</v>
      </c>
      <c r="P189" s="26" t="s">
        <v>1092</v>
      </c>
      <c r="Q189" s="31">
        <v>11</v>
      </c>
      <c r="R189" s="32">
        <v>1</v>
      </c>
      <c r="S189" s="62">
        <v>0</v>
      </c>
      <c r="T189" s="62">
        <v>0</v>
      </c>
      <c r="U189" s="62">
        <v>5.0350000000000001</v>
      </c>
      <c r="V189" s="62">
        <v>5.0350000000000001</v>
      </c>
      <c r="W189" s="62">
        <v>0</v>
      </c>
      <c r="X189" s="62">
        <v>0</v>
      </c>
      <c r="Y189" s="62">
        <v>0</v>
      </c>
      <c r="Z189" s="6"/>
    </row>
    <row r="190" spans="1:26" ht="48" customHeight="1" x14ac:dyDescent="0.2">
      <c r="A190" s="1"/>
      <c r="B190" s="135">
        <v>301020021</v>
      </c>
      <c r="C190" s="135"/>
      <c r="D190" s="135"/>
      <c r="E190" s="138"/>
      <c r="F190" s="45">
        <v>301020021</v>
      </c>
      <c r="G190" s="46" t="s">
        <v>514</v>
      </c>
      <c r="H190" s="148"/>
      <c r="I190" s="148"/>
      <c r="J190" s="148"/>
      <c r="K190" s="29">
        <v>100</v>
      </c>
      <c r="L190" s="21"/>
      <c r="M190" s="149"/>
      <c r="N190" s="149"/>
      <c r="O190" s="149"/>
      <c r="P190" s="150"/>
      <c r="Q190" s="8" t="s">
        <v>1</v>
      </c>
      <c r="R190" s="9" t="s">
        <v>1</v>
      </c>
      <c r="S190" s="47">
        <f>S191</f>
        <v>16443.60499</v>
      </c>
      <c r="T190" s="47">
        <f t="shared" ref="T190:Y190" si="40">T191</f>
        <v>16443.60499</v>
      </c>
      <c r="U190" s="47">
        <f t="shared" si="40"/>
        <v>27164.017309999999</v>
      </c>
      <c r="V190" s="47">
        <f t="shared" si="40"/>
        <v>22508.171350000001</v>
      </c>
      <c r="W190" s="47">
        <f t="shared" si="40"/>
        <v>24042.258399999999</v>
      </c>
      <c r="X190" s="47">
        <f t="shared" si="40"/>
        <v>28278.717000000001</v>
      </c>
      <c r="Y190" s="47">
        <f t="shared" si="40"/>
        <v>28704.717000000001</v>
      </c>
      <c r="Z190" s="6"/>
    </row>
    <row r="191" spans="1:26" ht="48" customHeight="1" x14ac:dyDescent="0.2">
      <c r="A191" s="1"/>
      <c r="B191" s="48">
        <v>300000000</v>
      </c>
      <c r="C191" s="48">
        <v>301000000</v>
      </c>
      <c r="D191" s="49">
        <v>301020000</v>
      </c>
      <c r="E191" s="50">
        <v>301020021</v>
      </c>
      <c r="F191" s="51" t="s">
        <v>1</v>
      </c>
      <c r="G191" s="52" t="s">
        <v>1</v>
      </c>
      <c r="H191" s="53">
        <v>241</v>
      </c>
      <c r="I191" s="52" t="s">
        <v>270</v>
      </c>
      <c r="J191" s="22">
        <v>241081049</v>
      </c>
      <c r="K191" s="71">
        <v>100</v>
      </c>
      <c r="L191" s="54" t="s">
        <v>513</v>
      </c>
      <c r="M191" s="54" t="s">
        <v>6</v>
      </c>
      <c r="N191" s="55" t="s">
        <v>512</v>
      </c>
      <c r="O191" s="42" t="s">
        <v>511</v>
      </c>
      <c r="P191" s="42" t="s">
        <v>510</v>
      </c>
      <c r="Q191" s="56">
        <v>8</v>
      </c>
      <c r="R191" s="57">
        <v>1</v>
      </c>
      <c r="S191" s="73">
        <v>16443.60499</v>
      </c>
      <c r="T191" s="74">
        <v>16443.60499</v>
      </c>
      <c r="U191" s="73">
        <v>27164.017309999999</v>
      </c>
      <c r="V191" s="73">
        <v>22508.171350000001</v>
      </c>
      <c r="W191" s="74">
        <v>24042.258399999999</v>
      </c>
      <c r="X191" s="73">
        <v>28278.717000000001</v>
      </c>
      <c r="Y191" s="74">
        <v>28704.717000000001</v>
      </c>
      <c r="Z191" s="6"/>
    </row>
    <row r="192" spans="1:26" ht="48" customHeight="1" x14ac:dyDescent="0.2">
      <c r="A192" s="1"/>
      <c r="B192" s="135">
        <v>301020022</v>
      </c>
      <c r="C192" s="135"/>
      <c r="D192" s="135"/>
      <c r="E192" s="138"/>
      <c r="F192" s="45">
        <v>301020022</v>
      </c>
      <c r="G192" s="46" t="s">
        <v>509</v>
      </c>
      <c r="H192" s="148"/>
      <c r="I192" s="148"/>
      <c r="J192" s="148"/>
      <c r="K192" s="29">
        <v>100</v>
      </c>
      <c r="L192" s="21"/>
      <c r="M192" s="149"/>
      <c r="N192" s="149"/>
      <c r="O192" s="149"/>
      <c r="P192" s="150"/>
      <c r="Q192" s="8" t="s">
        <v>1</v>
      </c>
      <c r="R192" s="9" t="s">
        <v>1</v>
      </c>
      <c r="S192" s="47">
        <f>S193+S194+S195+S196</f>
        <v>161173.20419000002</v>
      </c>
      <c r="T192" s="47">
        <f t="shared" ref="T192:Y192" si="41">T193+T194+T195+T196</f>
        <v>161123.20419000002</v>
      </c>
      <c r="U192" s="47">
        <f t="shared" si="41"/>
        <v>154203.75998000003</v>
      </c>
      <c r="V192" s="47">
        <f t="shared" si="41"/>
        <v>120696.62410999999</v>
      </c>
      <c r="W192" s="47">
        <f t="shared" si="41"/>
        <v>109700.56943999999</v>
      </c>
      <c r="X192" s="47">
        <f t="shared" si="41"/>
        <v>86318.489090000003</v>
      </c>
      <c r="Y192" s="47">
        <f t="shared" si="41"/>
        <v>86656.819090000005</v>
      </c>
      <c r="Z192" s="6"/>
    </row>
    <row r="193" spans="1:26" ht="48" customHeight="1" x14ac:dyDescent="0.2">
      <c r="A193" s="1"/>
      <c r="B193" s="48">
        <v>300000000</v>
      </c>
      <c r="C193" s="48">
        <v>301000000</v>
      </c>
      <c r="D193" s="49">
        <v>301020000</v>
      </c>
      <c r="E193" s="50">
        <v>301020022</v>
      </c>
      <c r="F193" s="51" t="s">
        <v>1</v>
      </c>
      <c r="G193" s="52" t="s">
        <v>1</v>
      </c>
      <c r="H193" s="80">
        <v>241</v>
      </c>
      <c r="I193" s="21" t="s">
        <v>270</v>
      </c>
      <c r="J193" s="20">
        <v>241081127</v>
      </c>
      <c r="K193" s="23">
        <v>100</v>
      </c>
      <c r="L193" s="54" t="s">
        <v>508</v>
      </c>
      <c r="M193" s="54" t="s">
        <v>6</v>
      </c>
      <c r="N193" s="55" t="s">
        <v>507</v>
      </c>
      <c r="O193" s="42" t="s">
        <v>506</v>
      </c>
      <c r="P193" s="42" t="s">
        <v>505</v>
      </c>
      <c r="Q193" s="56">
        <v>11</v>
      </c>
      <c r="R193" s="57">
        <v>1</v>
      </c>
      <c r="S193" s="62">
        <v>88490.152400000006</v>
      </c>
      <c r="T193" s="62">
        <v>88440.152400000006</v>
      </c>
      <c r="U193" s="62">
        <v>73998.269660000005</v>
      </c>
      <c r="V193" s="62">
        <v>59066.178879999999</v>
      </c>
      <c r="W193" s="62">
        <v>37886.684439999997</v>
      </c>
      <c r="X193" s="62">
        <v>27732.879089999999</v>
      </c>
      <c r="Y193" s="62">
        <v>28071.20909</v>
      </c>
      <c r="Z193" s="6"/>
    </row>
    <row r="194" spans="1:26" ht="48" customHeight="1" x14ac:dyDescent="0.2">
      <c r="A194" s="1"/>
      <c r="B194" s="48"/>
      <c r="C194" s="48"/>
      <c r="D194" s="49"/>
      <c r="E194" s="58"/>
      <c r="F194" s="35"/>
      <c r="G194" s="21"/>
      <c r="H194" s="80">
        <v>241</v>
      </c>
      <c r="I194" s="21" t="s">
        <v>270</v>
      </c>
      <c r="J194" s="20" t="s">
        <v>1081</v>
      </c>
      <c r="K194" s="23">
        <v>100</v>
      </c>
      <c r="L194" s="21" t="s">
        <v>778</v>
      </c>
      <c r="M194" s="54" t="s">
        <v>6</v>
      </c>
      <c r="N194" s="21" t="s">
        <v>1083</v>
      </c>
      <c r="O194" s="40" t="s">
        <v>1084</v>
      </c>
      <c r="P194" s="40" t="s">
        <v>1085</v>
      </c>
      <c r="Q194" s="9">
        <v>7</v>
      </c>
      <c r="R194" s="9">
        <v>3</v>
      </c>
      <c r="S194" s="73">
        <v>71503.051789999998</v>
      </c>
      <c r="T194" s="74">
        <v>71503.051789999998</v>
      </c>
      <c r="U194" s="73">
        <v>69431.788209999999</v>
      </c>
      <c r="V194" s="73">
        <v>53955.204449999997</v>
      </c>
      <c r="W194" s="74">
        <v>64264.01</v>
      </c>
      <c r="X194" s="73">
        <v>48383.985000000001</v>
      </c>
      <c r="Y194" s="74">
        <v>48383.985000000001</v>
      </c>
      <c r="Z194" s="6"/>
    </row>
    <row r="195" spans="1:26" ht="48" customHeight="1" x14ac:dyDescent="0.2">
      <c r="A195" s="1"/>
      <c r="B195" s="48"/>
      <c r="C195" s="48"/>
      <c r="D195" s="49"/>
      <c r="E195" s="58"/>
      <c r="F195" s="35"/>
      <c r="G195" s="21"/>
      <c r="H195" s="80">
        <v>241</v>
      </c>
      <c r="I195" s="21" t="s">
        <v>270</v>
      </c>
      <c r="J195" s="20" t="s">
        <v>1082</v>
      </c>
      <c r="K195" s="23">
        <v>100</v>
      </c>
      <c r="L195" s="21" t="s">
        <v>762</v>
      </c>
      <c r="M195" s="54" t="s">
        <v>6</v>
      </c>
      <c r="N195" s="21" t="s">
        <v>1086</v>
      </c>
      <c r="O195" s="40" t="s">
        <v>1087</v>
      </c>
      <c r="P195" s="40" t="s">
        <v>1088</v>
      </c>
      <c r="Q195" s="9">
        <v>7</v>
      </c>
      <c r="R195" s="9">
        <v>3</v>
      </c>
      <c r="S195" s="18">
        <v>1180</v>
      </c>
      <c r="T195" s="17">
        <v>1180</v>
      </c>
      <c r="U195" s="18">
        <v>6008.7021100000002</v>
      </c>
      <c r="V195" s="18">
        <v>6007.5407800000003</v>
      </c>
      <c r="W195" s="17">
        <v>0</v>
      </c>
      <c r="X195" s="18">
        <v>0</v>
      </c>
      <c r="Y195" s="17">
        <v>0</v>
      </c>
      <c r="Z195" s="6"/>
    </row>
    <row r="196" spans="1:26" ht="48" customHeight="1" x14ac:dyDescent="0.2">
      <c r="A196" s="1"/>
      <c r="B196" s="48"/>
      <c r="C196" s="48"/>
      <c r="D196" s="49"/>
      <c r="E196" s="58"/>
      <c r="F196" s="45"/>
      <c r="G196" s="46"/>
      <c r="H196" s="80">
        <v>241</v>
      </c>
      <c r="I196" s="21" t="s">
        <v>270</v>
      </c>
      <c r="J196" s="20">
        <v>241241145</v>
      </c>
      <c r="K196" s="91" t="s">
        <v>1019</v>
      </c>
      <c r="L196" s="21" t="s">
        <v>762</v>
      </c>
      <c r="M196" s="92" t="s">
        <v>1113</v>
      </c>
      <c r="N196" s="34" t="s">
        <v>1114</v>
      </c>
      <c r="O196" s="93" t="s">
        <v>1115</v>
      </c>
      <c r="P196" s="93" t="s">
        <v>1116</v>
      </c>
      <c r="Q196" s="8">
        <v>11</v>
      </c>
      <c r="R196" s="9">
        <v>3</v>
      </c>
      <c r="S196" s="18">
        <v>0</v>
      </c>
      <c r="T196" s="17">
        <v>0</v>
      </c>
      <c r="U196" s="18">
        <v>4765</v>
      </c>
      <c r="V196" s="18">
        <v>1667.7</v>
      </c>
      <c r="W196" s="17">
        <v>7549.875</v>
      </c>
      <c r="X196" s="18">
        <v>10201.625</v>
      </c>
      <c r="Y196" s="17">
        <v>10201.625</v>
      </c>
      <c r="Z196" s="6"/>
    </row>
    <row r="197" spans="1:26" ht="48" customHeight="1" x14ac:dyDescent="0.2">
      <c r="A197" s="1"/>
      <c r="B197" s="135">
        <v>301020027</v>
      </c>
      <c r="C197" s="135"/>
      <c r="D197" s="135"/>
      <c r="E197" s="138"/>
      <c r="F197" s="45">
        <v>301020027</v>
      </c>
      <c r="G197" s="46" t="s">
        <v>504</v>
      </c>
      <c r="H197" s="148"/>
      <c r="I197" s="148"/>
      <c r="J197" s="148"/>
      <c r="K197" s="29">
        <v>100</v>
      </c>
      <c r="L197" s="21"/>
      <c r="M197" s="149"/>
      <c r="N197" s="149"/>
      <c r="O197" s="149"/>
      <c r="P197" s="150"/>
      <c r="Q197" s="8" t="s">
        <v>1</v>
      </c>
      <c r="R197" s="9" t="s">
        <v>1</v>
      </c>
      <c r="S197" s="47">
        <f>S198</f>
        <v>0</v>
      </c>
      <c r="T197" s="47">
        <f t="shared" ref="T197:Y197" si="42">T198</f>
        <v>0</v>
      </c>
      <c r="U197" s="47">
        <f t="shared" si="42"/>
        <v>0</v>
      </c>
      <c r="V197" s="47">
        <f t="shared" si="42"/>
        <v>0</v>
      </c>
      <c r="W197" s="47">
        <f t="shared" si="42"/>
        <v>0</v>
      </c>
      <c r="X197" s="47">
        <f t="shared" si="42"/>
        <v>0</v>
      </c>
      <c r="Y197" s="47">
        <f t="shared" si="42"/>
        <v>0</v>
      </c>
      <c r="Z197" s="6"/>
    </row>
    <row r="198" spans="1:26" ht="48" customHeight="1" x14ac:dyDescent="0.2">
      <c r="A198" s="1"/>
      <c r="B198" s="26">
        <v>300000000</v>
      </c>
      <c r="C198" s="26">
        <v>301000000</v>
      </c>
      <c r="D198" s="43">
        <v>301020000</v>
      </c>
      <c r="E198" s="44">
        <v>301020027</v>
      </c>
      <c r="F198" s="83" t="s">
        <v>1</v>
      </c>
      <c r="G198" s="84" t="s">
        <v>1</v>
      </c>
      <c r="H198" s="85">
        <v>481</v>
      </c>
      <c r="I198" s="84" t="s">
        <v>84</v>
      </c>
      <c r="J198" s="86">
        <v>481481840</v>
      </c>
      <c r="K198" s="71">
        <v>100</v>
      </c>
      <c r="L198" s="87" t="s">
        <v>503</v>
      </c>
      <c r="M198" s="87" t="s">
        <v>6</v>
      </c>
      <c r="N198" s="30" t="s">
        <v>11</v>
      </c>
      <c r="O198" s="25" t="s">
        <v>13</v>
      </c>
      <c r="P198" s="25" t="s">
        <v>9</v>
      </c>
      <c r="Q198" s="31">
        <v>5</v>
      </c>
      <c r="R198" s="32">
        <v>3</v>
      </c>
      <c r="S198" s="15">
        <v>0</v>
      </c>
      <c r="T198" s="16">
        <v>0</v>
      </c>
      <c r="U198" s="15">
        <v>0</v>
      </c>
      <c r="V198" s="15">
        <v>0</v>
      </c>
      <c r="W198" s="16">
        <v>0</v>
      </c>
      <c r="X198" s="15">
        <v>0</v>
      </c>
      <c r="Y198" s="16">
        <v>0</v>
      </c>
      <c r="Z198" s="6"/>
    </row>
    <row r="199" spans="1:26" ht="48" customHeight="1" x14ac:dyDescent="0.2">
      <c r="A199" s="1"/>
      <c r="B199" s="135">
        <v>301020039</v>
      </c>
      <c r="C199" s="135"/>
      <c r="D199" s="135"/>
      <c r="E199" s="138"/>
      <c r="F199" s="45">
        <v>301020039</v>
      </c>
      <c r="G199" s="46" t="s">
        <v>502</v>
      </c>
      <c r="H199" s="148"/>
      <c r="I199" s="148"/>
      <c r="J199" s="148"/>
      <c r="K199" s="29">
        <v>100</v>
      </c>
      <c r="L199" s="21"/>
      <c r="M199" s="149"/>
      <c r="N199" s="149"/>
      <c r="O199" s="149"/>
      <c r="P199" s="150"/>
      <c r="Q199" s="8" t="s">
        <v>1</v>
      </c>
      <c r="R199" s="9" t="s">
        <v>1</v>
      </c>
      <c r="S199" s="47">
        <f>S200+S201+S202</f>
        <v>0</v>
      </c>
      <c r="T199" s="47">
        <f t="shared" ref="T199:Y199" si="43">T200+T201+T202</f>
        <v>0</v>
      </c>
      <c r="U199" s="47">
        <f t="shared" si="43"/>
        <v>10304.212790000001</v>
      </c>
      <c r="V199" s="47">
        <f t="shared" si="43"/>
        <v>9246.581830000001</v>
      </c>
      <c r="W199" s="47">
        <f t="shared" si="43"/>
        <v>11559.484850000001</v>
      </c>
      <c r="X199" s="47">
        <f t="shared" si="43"/>
        <v>0</v>
      </c>
      <c r="Y199" s="47">
        <f t="shared" si="43"/>
        <v>0</v>
      </c>
      <c r="Z199" s="6"/>
    </row>
    <row r="200" spans="1:26" ht="48" customHeight="1" x14ac:dyDescent="0.2">
      <c r="A200" s="1"/>
      <c r="B200" s="48">
        <v>300000000</v>
      </c>
      <c r="C200" s="48">
        <v>301000000</v>
      </c>
      <c r="D200" s="49">
        <v>301020000</v>
      </c>
      <c r="E200" s="50">
        <v>301020039</v>
      </c>
      <c r="F200" s="35" t="s">
        <v>1</v>
      </c>
      <c r="G200" s="79" t="s">
        <v>1</v>
      </c>
      <c r="H200" s="80">
        <v>231</v>
      </c>
      <c r="I200" s="79" t="s">
        <v>48</v>
      </c>
      <c r="J200" s="20">
        <v>231231062</v>
      </c>
      <c r="K200" s="71">
        <v>100</v>
      </c>
      <c r="L200" s="60" t="s">
        <v>47</v>
      </c>
      <c r="M200" s="60" t="s">
        <v>6</v>
      </c>
      <c r="N200" s="21" t="s">
        <v>46</v>
      </c>
      <c r="O200" s="40" t="s">
        <v>45</v>
      </c>
      <c r="P200" s="40" t="s">
        <v>44</v>
      </c>
      <c r="Q200" s="8">
        <v>7</v>
      </c>
      <c r="R200" s="9">
        <v>7</v>
      </c>
      <c r="S200" s="47">
        <v>0</v>
      </c>
      <c r="T200" s="14">
        <v>0</v>
      </c>
      <c r="U200" s="47">
        <v>0</v>
      </c>
      <c r="V200" s="47">
        <v>0</v>
      </c>
      <c r="W200" s="14">
        <v>0</v>
      </c>
      <c r="X200" s="47">
        <v>0</v>
      </c>
      <c r="Y200" s="14">
        <v>0</v>
      </c>
      <c r="Z200" s="6"/>
    </row>
    <row r="201" spans="1:26" ht="48" customHeight="1" x14ac:dyDescent="0.2">
      <c r="A201" s="1"/>
      <c r="B201" s="48"/>
      <c r="C201" s="48"/>
      <c r="D201" s="49"/>
      <c r="E201" s="58"/>
      <c r="F201" s="35"/>
      <c r="G201" s="4"/>
      <c r="H201" s="94">
        <v>40</v>
      </c>
      <c r="I201" s="19" t="s">
        <v>89</v>
      </c>
      <c r="J201" s="20">
        <v>40500460</v>
      </c>
      <c r="K201" s="11" t="s">
        <v>1019</v>
      </c>
      <c r="L201" s="60" t="s">
        <v>47</v>
      </c>
      <c r="M201" s="60" t="s">
        <v>6</v>
      </c>
      <c r="N201" s="21" t="s">
        <v>1038</v>
      </c>
      <c r="O201" s="40" t="s">
        <v>1047</v>
      </c>
      <c r="P201" s="40" t="s">
        <v>1043</v>
      </c>
      <c r="Q201" s="95">
        <v>7</v>
      </c>
      <c r="R201" s="96">
        <v>7</v>
      </c>
      <c r="S201" s="13">
        <v>0</v>
      </c>
      <c r="T201" s="12">
        <v>0</v>
      </c>
      <c r="U201" s="13">
        <v>9064.3571900000006</v>
      </c>
      <c r="V201" s="13">
        <v>8006.7262300000002</v>
      </c>
      <c r="W201" s="12">
        <v>11559.484850000001</v>
      </c>
      <c r="X201" s="13">
        <v>0</v>
      </c>
      <c r="Y201" s="12">
        <v>0</v>
      </c>
      <c r="Z201" s="6"/>
    </row>
    <row r="202" spans="1:26" ht="48" customHeight="1" x14ac:dyDescent="0.2">
      <c r="A202" s="1"/>
      <c r="B202" s="48"/>
      <c r="C202" s="48"/>
      <c r="D202" s="49"/>
      <c r="E202" s="58"/>
      <c r="F202" s="35"/>
      <c r="G202" s="4"/>
      <c r="H202" s="80">
        <v>241</v>
      </c>
      <c r="I202" s="19" t="s">
        <v>270</v>
      </c>
      <c r="J202" s="20" t="s">
        <v>1117</v>
      </c>
      <c r="K202" s="11" t="s">
        <v>1019</v>
      </c>
      <c r="L202" s="60" t="s">
        <v>47</v>
      </c>
      <c r="M202" s="60" t="s">
        <v>6</v>
      </c>
      <c r="N202" s="21" t="s">
        <v>1119</v>
      </c>
      <c r="O202" s="40" t="s">
        <v>1118</v>
      </c>
      <c r="P202" s="40" t="s">
        <v>1043</v>
      </c>
      <c r="Q202" s="95">
        <v>7</v>
      </c>
      <c r="R202" s="96">
        <v>7</v>
      </c>
      <c r="S202" s="73">
        <v>0</v>
      </c>
      <c r="T202" s="74">
        <v>0</v>
      </c>
      <c r="U202" s="73">
        <v>1239.8556000000001</v>
      </c>
      <c r="V202" s="73">
        <v>1239.8556000000001</v>
      </c>
      <c r="W202" s="74">
        <v>0</v>
      </c>
      <c r="X202" s="73">
        <v>0</v>
      </c>
      <c r="Y202" s="74">
        <v>0</v>
      </c>
      <c r="Z202" s="6"/>
    </row>
    <row r="203" spans="1:26" ht="48" customHeight="1" x14ac:dyDescent="0.2">
      <c r="A203" s="1"/>
      <c r="B203" s="48"/>
      <c r="C203" s="48"/>
      <c r="D203" s="49"/>
      <c r="E203" s="58"/>
      <c r="F203" s="35" t="s">
        <v>1120</v>
      </c>
      <c r="G203" s="4" t="s">
        <v>500</v>
      </c>
      <c r="H203" s="80"/>
      <c r="I203" s="19"/>
      <c r="J203" s="20"/>
      <c r="K203" s="11"/>
      <c r="L203" s="21"/>
      <c r="M203" s="79"/>
      <c r="N203" s="79"/>
      <c r="O203" s="76"/>
      <c r="P203" s="77"/>
      <c r="Q203" s="95"/>
      <c r="R203" s="96"/>
      <c r="S203" s="62">
        <f>S204</f>
        <v>0</v>
      </c>
      <c r="T203" s="62">
        <f t="shared" ref="T203:Y203" si="44">T204</f>
        <v>0</v>
      </c>
      <c r="U203" s="62">
        <f t="shared" si="44"/>
        <v>0</v>
      </c>
      <c r="V203" s="62">
        <f t="shared" si="44"/>
        <v>0</v>
      </c>
      <c r="W203" s="62">
        <f t="shared" si="44"/>
        <v>360.86599999999999</v>
      </c>
      <c r="X203" s="62">
        <f t="shared" si="44"/>
        <v>0</v>
      </c>
      <c r="Y203" s="62">
        <f t="shared" si="44"/>
        <v>0</v>
      </c>
      <c r="Z203" s="6"/>
    </row>
    <row r="204" spans="1:26" ht="48" customHeight="1" x14ac:dyDescent="0.2">
      <c r="A204" s="1"/>
      <c r="B204" s="48"/>
      <c r="C204" s="48"/>
      <c r="D204" s="49"/>
      <c r="E204" s="58"/>
      <c r="F204" s="35"/>
      <c r="G204" s="4"/>
      <c r="H204" s="80">
        <v>70</v>
      </c>
      <c r="I204" s="19" t="s">
        <v>94</v>
      </c>
      <c r="J204" s="20" t="s">
        <v>1121</v>
      </c>
      <c r="K204" s="11" t="s">
        <v>1019</v>
      </c>
      <c r="L204" s="21" t="s">
        <v>1122</v>
      </c>
      <c r="M204" s="21" t="s">
        <v>6</v>
      </c>
      <c r="N204" s="21" t="s">
        <v>1123</v>
      </c>
      <c r="O204" s="40" t="s">
        <v>1124</v>
      </c>
      <c r="P204" s="40" t="s">
        <v>1125</v>
      </c>
      <c r="Q204" s="95">
        <v>1</v>
      </c>
      <c r="R204" s="96">
        <v>13</v>
      </c>
      <c r="S204" s="73">
        <v>0</v>
      </c>
      <c r="T204" s="74">
        <v>0</v>
      </c>
      <c r="U204" s="73">
        <v>0</v>
      </c>
      <c r="V204" s="73">
        <v>0</v>
      </c>
      <c r="W204" s="74">
        <v>360.86599999999999</v>
      </c>
      <c r="X204" s="73">
        <v>0</v>
      </c>
      <c r="Y204" s="74">
        <v>0</v>
      </c>
      <c r="Z204" s="6"/>
    </row>
    <row r="205" spans="1:26" ht="48" customHeight="1" x14ac:dyDescent="0.2">
      <c r="A205" s="1"/>
      <c r="B205" s="48"/>
      <c r="C205" s="48"/>
      <c r="D205" s="49"/>
      <c r="E205" s="58"/>
      <c r="F205" s="35" t="s">
        <v>1018</v>
      </c>
      <c r="G205" s="4" t="s">
        <v>455</v>
      </c>
      <c r="H205" s="151"/>
      <c r="I205" s="152"/>
      <c r="J205" s="153"/>
      <c r="K205" s="97" t="s">
        <v>1019</v>
      </c>
      <c r="L205" s="21"/>
      <c r="M205" s="138"/>
      <c r="N205" s="137"/>
      <c r="O205" s="137"/>
      <c r="P205" s="141"/>
      <c r="Q205" s="95"/>
      <c r="R205" s="96"/>
      <c r="S205" s="14">
        <f>S206+S207+S208</f>
        <v>0</v>
      </c>
      <c r="T205" s="14">
        <f t="shared" ref="T205:Y205" si="45">T206+T207+T208</f>
        <v>0</v>
      </c>
      <c r="U205" s="14">
        <f t="shared" si="45"/>
        <v>4675.6990000000005</v>
      </c>
      <c r="V205" s="14">
        <f t="shared" si="45"/>
        <v>4505.6321900000003</v>
      </c>
      <c r="W205" s="14">
        <f t="shared" si="45"/>
        <v>5986.7340000000004</v>
      </c>
      <c r="X205" s="14">
        <f t="shared" si="45"/>
        <v>0</v>
      </c>
      <c r="Y205" s="14">
        <f t="shared" si="45"/>
        <v>0</v>
      </c>
      <c r="Z205" s="6"/>
    </row>
    <row r="206" spans="1:26" ht="48" customHeight="1" x14ac:dyDescent="0.2">
      <c r="A206" s="1"/>
      <c r="B206" s="48"/>
      <c r="C206" s="48"/>
      <c r="D206" s="49"/>
      <c r="E206" s="58"/>
      <c r="F206" s="35"/>
      <c r="G206" s="19"/>
      <c r="H206" s="80">
        <v>40</v>
      </c>
      <c r="I206" s="19" t="s">
        <v>89</v>
      </c>
      <c r="J206" s="20">
        <v>40500460</v>
      </c>
      <c r="K206" s="11">
        <v>101</v>
      </c>
      <c r="L206" s="19" t="s">
        <v>1023</v>
      </c>
      <c r="M206" s="21" t="s">
        <v>1023</v>
      </c>
      <c r="N206" s="21" t="s">
        <v>1020</v>
      </c>
      <c r="O206" s="40" t="s">
        <v>1021</v>
      </c>
      <c r="P206" s="40" t="s">
        <v>1022</v>
      </c>
      <c r="Q206" s="9">
        <v>4</v>
      </c>
      <c r="R206" s="9">
        <v>12</v>
      </c>
      <c r="S206" s="14">
        <v>0</v>
      </c>
      <c r="T206" s="14">
        <v>0</v>
      </c>
      <c r="U206" s="14">
        <v>2187.1390000000001</v>
      </c>
      <c r="V206" s="14">
        <v>2145.8177500000002</v>
      </c>
      <c r="W206" s="14">
        <v>0</v>
      </c>
      <c r="X206" s="14">
        <v>0</v>
      </c>
      <c r="Y206" s="14">
        <v>0</v>
      </c>
      <c r="Z206" s="6"/>
    </row>
    <row r="207" spans="1:26" ht="48" customHeight="1" x14ac:dyDescent="0.2">
      <c r="A207" s="1"/>
      <c r="B207" s="48"/>
      <c r="C207" s="48"/>
      <c r="D207" s="49"/>
      <c r="E207" s="58"/>
      <c r="F207" s="35"/>
      <c r="G207" s="21"/>
      <c r="H207" s="80">
        <v>40</v>
      </c>
      <c r="I207" s="98" t="s">
        <v>89</v>
      </c>
      <c r="J207" s="22">
        <v>40500460</v>
      </c>
      <c r="K207" s="23">
        <v>101</v>
      </c>
      <c r="L207" s="24" t="s">
        <v>1023</v>
      </c>
      <c r="M207" s="24" t="s">
        <v>1023</v>
      </c>
      <c r="N207" s="21" t="s">
        <v>1020</v>
      </c>
      <c r="O207" s="40" t="s">
        <v>1021</v>
      </c>
      <c r="P207" s="40" t="s">
        <v>1022</v>
      </c>
      <c r="Q207" s="9">
        <v>1</v>
      </c>
      <c r="R207" s="9">
        <v>4</v>
      </c>
      <c r="S207" s="13">
        <v>0</v>
      </c>
      <c r="T207" s="12">
        <v>0</v>
      </c>
      <c r="U207" s="13">
        <v>2488.56</v>
      </c>
      <c r="V207" s="13">
        <v>2359.8144400000001</v>
      </c>
      <c r="W207" s="12">
        <v>4553.2160000000003</v>
      </c>
      <c r="X207" s="13">
        <v>0</v>
      </c>
      <c r="Y207" s="12">
        <v>0</v>
      </c>
      <c r="Z207" s="6"/>
    </row>
    <row r="208" spans="1:26" ht="48" customHeight="1" x14ac:dyDescent="0.2">
      <c r="A208" s="1"/>
      <c r="B208" s="48"/>
      <c r="C208" s="48"/>
      <c r="D208" s="49"/>
      <c r="E208" s="58"/>
      <c r="F208" s="27"/>
      <c r="G208" s="28"/>
      <c r="H208" s="85">
        <v>70</v>
      </c>
      <c r="I208" s="19" t="s">
        <v>94</v>
      </c>
      <c r="J208" s="20">
        <v>70020003</v>
      </c>
      <c r="K208" s="33" t="s">
        <v>1019</v>
      </c>
      <c r="L208" s="34" t="s">
        <v>438</v>
      </c>
      <c r="M208" s="99" t="s">
        <v>438</v>
      </c>
      <c r="N208" s="99" t="s">
        <v>1126</v>
      </c>
      <c r="O208" s="100" t="s">
        <v>1127</v>
      </c>
      <c r="P208" s="101" t="s">
        <v>1128</v>
      </c>
      <c r="Q208" s="31">
        <v>1</v>
      </c>
      <c r="R208" s="32">
        <v>13</v>
      </c>
      <c r="S208" s="62">
        <v>0</v>
      </c>
      <c r="T208" s="62">
        <v>0</v>
      </c>
      <c r="U208" s="62">
        <v>0</v>
      </c>
      <c r="V208" s="62">
        <v>0</v>
      </c>
      <c r="W208" s="62">
        <v>1433.518</v>
      </c>
      <c r="X208" s="62">
        <v>0</v>
      </c>
      <c r="Y208" s="62">
        <v>0</v>
      </c>
      <c r="Z208" s="6"/>
    </row>
    <row r="209" spans="1:26" ht="48" customHeight="1" x14ac:dyDescent="0.2">
      <c r="A209" s="1"/>
      <c r="B209" s="136">
        <v>302000000</v>
      </c>
      <c r="C209" s="136"/>
      <c r="D209" s="136"/>
      <c r="E209" s="140"/>
      <c r="F209" s="27">
        <v>302000000</v>
      </c>
      <c r="G209" s="28" t="s">
        <v>501</v>
      </c>
      <c r="H209" s="145"/>
      <c r="I209" s="145"/>
      <c r="J209" s="145"/>
      <c r="K209" s="29">
        <v>200</v>
      </c>
      <c r="L209" s="30"/>
      <c r="M209" s="146"/>
      <c r="N209" s="146"/>
      <c r="O209" s="146"/>
      <c r="P209" s="147"/>
      <c r="Q209" s="31" t="s">
        <v>1</v>
      </c>
      <c r="R209" s="32" t="s">
        <v>1</v>
      </c>
      <c r="S209" s="15">
        <f>S210</f>
        <v>928323.86612999998</v>
      </c>
      <c r="T209" s="15">
        <f t="shared" ref="T209:Y209" si="46">T210</f>
        <v>925738.90773000009</v>
      </c>
      <c r="U209" s="15">
        <f t="shared" si="46"/>
        <v>1053824.26957</v>
      </c>
      <c r="V209" s="15">
        <f t="shared" si="46"/>
        <v>858525.33936000022</v>
      </c>
      <c r="W209" s="15">
        <f t="shared" si="46"/>
        <v>808010.41535999998</v>
      </c>
      <c r="X209" s="15">
        <f t="shared" si="46"/>
        <v>791003.02090999985</v>
      </c>
      <c r="Y209" s="15">
        <f t="shared" si="46"/>
        <v>794304.75677999982</v>
      </c>
      <c r="Z209" s="6"/>
    </row>
    <row r="210" spans="1:26" ht="48" customHeight="1" x14ac:dyDescent="0.2">
      <c r="A210" s="1"/>
      <c r="B210" s="136">
        <v>302000000</v>
      </c>
      <c r="C210" s="136"/>
      <c r="D210" s="136"/>
      <c r="E210" s="140"/>
      <c r="F210" s="27">
        <v>302000000</v>
      </c>
      <c r="G210" s="28" t="s">
        <v>501</v>
      </c>
      <c r="H210" s="145"/>
      <c r="I210" s="145"/>
      <c r="J210" s="145"/>
      <c r="K210" s="29">
        <v>200</v>
      </c>
      <c r="L210" s="30"/>
      <c r="M210" s="146"/>
      <c r="N210" s="146"/>
      <c r="O210" s="146"/>
      <c r="P210" s="147"/>
      <c r="Q210" s="31" t="s">
        <v>1</v>
      </c>
      <c r="R210" s="32" t="s">
        <v>1</v>
      </c>
      <c r="S210" s="15">
        <f>S211+S235+S255+S257+S260+S272+S277+S291+S293+S318</f>
        <v>928323.86612999998</v>
      </c>
      <c r="T210" s="15">
        <f t="shared" ref="T210:Y210" si="47">T211+T235+T255+T257+T260+T272+T277+T291+T293+T318</f>
        <v>925738.90773000009</v>
      </c>
      <c r="U210" s="15">
        <f t="shared" si="47"/>
        <v>1053824.26957</v>
      </c>
      <c r="V210" s="15">
        <f t="shared" si="47"/>
        <v>858525.33936000022</v>
      </c>
      <c r="W210" s="15">
        <f t="shared" si="47"/>
        <v>808010.41535999998</v>
      </c>
      <c r="X210" s="15">
        <f t="shared" si="47"/>
        <v>791003.02090999985</v>
      </c>
      <c r="Y210" s="15">
        <f t="shared" si="47"/>
        <v>794304.75677999982</v>
      </c>
      <c r="Z210" s="6"/>
    </row>
    <row r="211" spans="1:26" ht="48" customHeight="1" x14ac:dyDescent="0.2">
      <c r="A211" s="1"/>
      <c r="B211" s="135">
        <v>302000001</v>
      </c>
      <c r="C211" s="135"/>
      <c r="D211" s="135"/>
      <c r="E211" s="138"/>
      <c r="F211" s="45">
        <v>302000001</v>
      </c>
      <c r="G211" s="46" t="s">
        <v>500</v>
      </c>
      <c r="H211" s="148"/>
      <c r="I211" s="148"/>
      <c r="J211" s="148"/>
      <c r="K211" s="29">
        <v>100</v>
      </c>
      <c r="L211" s="21"/>
      <c r="M211" s="149"/>
      <c r="N211" s="149"/>
      <c r="O211" s="149"/>
      <c r="P211" s="150"/>
      <c r="Q211" s="8" t="s">
        <v>1</v>
      </c>
      <c r="R211" s="9" t="s">
        <v>1</v>
      </c>
      <c r="S211" s="47">
        <f>S212+S213+S214+S215+S216+S217+S219+S221+S222+S223+S224+S225+S226+S228+S229+S231+S232+S233+S234+S218+S220+S227+S230</f>
        <v>136588.11304</v>
      </c>
      <c r="T211" s="47">
        <f t="shared" ref="T211:Y211" si="48">T212+T213+T214+T215+T216+T217+T219+T221+T222+T223+T224+T225+T226+T228+T229+T231+T232+T233+T234+T218+T220+T227+T230</f>
        <v>136425.36350000001</v>
      </c>
      <c r="U211" s="47">
        <f t="shared" si="48"/>
        <v>147121.65232999998</v>
      </c>
      <c r="V211" s="47">
        <f t="shared" si="48"/>
        <v>121580.20619</v>
      </c>
      <c r="W211" s="47">
        <f t="shared" si="48"/>
        <v>99353.919529999985</v>
      </c>
      <c r="X211" s="47">
        <f t="shared" si="48"/>
        <v>98623.337829999989</v>
      </c>
      <c r="Y211" s="47">
        <f t="shared" si="48"/>
        <v>97463.70646999999</v>
      </c>
      <c r="Z211" s="6"/>
    </row>
    <row r="212" spans="1:26" ht="48" customHeight="1" x14ac:dyDescent="0.2">
      <c r="A212" s="1"/>
      <c r="B212" s="2">
        <v>300000000</v>
      </c>
      <c r="C212" s="2">
        <v>302000000</v>
      </c>
      <c r="D212" s="3">
        <v>302000000</v>
      </c>
      <c r="E212" s="67">
        <v>302000001</v>
      </c>
      <c r="F212" s="68" t="s">
        <v>1</v>
      </c>
      <c r="G212" s="4" t="s">
        <v>1</v>
      </c>
      <c r="H212" s="69">
        <v>11</v>
      </c>
      <c r="I212" s="4" t="s">
        <v>281</v>
      </c>
      <c r="J212" s="70">
        <v>11001000</v>
      </c>
      <c r="K212" s="71">
        <v>100</v>
      </c>
      <c r="L212" s="5" t="s">
        <v>471</v>
      </c>
      <c r="M212" s="5" t="s">
        <v>6</v>
      </c>
      <c r="N212" s="72" t="s">
        <v>470</v>
      </c>
      <c r="O212" s="41" t="s">
        <v>499</v>
      </c>
      <c r="P212" s="41" t="s">
        <v>468</v>
      </c>
      <c r="Q212" s="56">
        <v>1</v>
      </c>
      <c r="R212" s="57">
        <v>3</v>
      </c>
      <c r="S212" s="73">
        <v>239</v>
      </c>
      <c r="T212" s="74">
        <v>239</v>
      </c>
      <c r="U212" s="73">
        <v>239</v>
      </c>
      <c r="V212" s="73">
        <v>239</v>
      </c>
      <c r="W212" s="74">
        <v>0</v>
      </c>
      <c r="X212" s="73">
        <v>0</v>
      </c>
      <c r="Y212" s="74">
        <v>0</v>
      </c>
      <c r="Z212" s="6"/>
    </row>
    <row r="213" spans="1:26" ht="48" customHeight="1" x14ac:dyDescent="0.2">
      <c r="A213" s="1"/>
      <c r="B213" s="2"/>
      <c r="C213" s="2"/>
      <c r="D213" s="3"/>
      <c r="E213" s="67"/>
      <c r="F213" s="68"/>
      <c r="G213" s="4"/>
      <c r="H213" s="69">
        <v>11</v>
      </c>
      <c r="I213" s="4" t="s">
        <v>281</v>
      </c>
      <c r="J213" s="70">
        <v>11001000</v>
      </c>
      <c r="K213" s="71">
        <v>100</v>
      </c>
      <c r="L213" s="5" t="s">
        <v>471</v>
      </c>
      <c r="M213" s="5" t="s">
        <v>6</v>
      </c>
      <c r="N213" s="72" t="s">
        <v>470</v>
      </c>
      <c r="O213" s="41" t="s">
        <v>499</v>
      </c>
      <c r="P213" s="41" t="s">
        <v>468</v>
      </c>
      <c r="Q213" s="9">
        <v>1</v>
      </c>
      <c r="R213" s="9">
        <v>6</v>
      </c>
      <c r="S213" s="14">
        <v>0</v>
      </c>
      <c r="T213" s="14">
        <v>0</v>
      </c>
      <c r="U213" s="14">
        <v>0</v>
      </c>
      <c r="V213" s="14">
        <v>0</v>
      </c>
      <c r="W213" s="14">
        <v>0</v>
      </c>
      <c r="X213" s="14">
        <v>0</v>
      </c>
      <c r="Y213" s="14">
        <v>0</v>
      </c>
      <c r="Z213" s="6"/>
    </row>
    <row r="214" spans="1:26" ht="48" customHeight="1" x14ac:dyDescent="0.2">
      <c r="A214" s="1"/>
      <c r="B214" s="75">
        <v>300000000</v>
      </c>
      <c r="C214" s="75">
        <v>302000000</v>
      </c>
      <c r="D214" s="76">
        <v>302000000</v>
      </c>
      <c r="E214" s="77">
        <v>302000001</v>
      </c>
      <c r="F214" s="78" t="s">
        <v>1</v>
      </c>
      <c r="G214" s="79" t="s">
        <v>1</v>
      </c>
      <c r="H214" s="80">
        <v>11</v>
      </c>
      <c r="I214" s="79" t="s">
        <v>281</v>
      </c>
      <c r="J214" s="20">
        <v>11005001</v>
      </c>
      <c r="K214" s="71">
        <v>100</v>
      </c>
      <c r="L214" s="60" t="s">
        <v>498</v>
      </c>
      <c r="M214" s="60" t="s">
        <v>6</v>
      </c>
      <c r="N214" s="21" t="s">
        <v>497</v>
      </c>
      <c r="O214" s="40" t="s">
        <v>496</v>
      </c>
      <c r="P214" s="40" t="s">
        <v>495</v>
      </c>
      <c r="Q214" s="31">
        <v>1</v>
      </c>
      <c r="R214" s="32">
        <v>3</v>
      </c>
      <c r="S214" s="18">
        <v>1737.4</v>
      </c>
      <c r="T214" s="17">
        <v>1737.4</v>
      </c>
      <c r="U214" s="18">
        <v>2619.8000000000002</v>
      </c>
      <c r="V214" s="18">
        <v>1883</v>
      </c>
      <c r="W214" s="17">
        <v>1961.6742999999999</v>
      </c>
      <c r="X214" s="18">
        <v>1959.7818400000001</v>
      </c>
      <c r="Y214" s="17">
        <v>1993.44192</v>
      </c>
      <c r="Z214" s="6"/>
    </row>
    <row r="215" spans="1:26" ht="48" customHeight="1" x14ac:dyDescent="0.2">
      <c r="A215" s="1"/>
      <c r="B215" s="75">
        <v>300000000</v>
      </c>
      <c r="C215" s="75">
        <v>302000000</v>
      </c>
      <c r="D215" s="76">
        <v>302000000</v>
      </c>
      <c r="E215" s="77">
        <v>302000001</v>
      </c>
      <c r="F215" s="78" t="s">
        <v>1</v>
      </c>
      <c r="G215" s="79" t="s">
        <v>1</v>
      </c>
      <c r="H215" s="80">
        <v>11</v>
      </c>
      <c r="I215" s="79" t="s">
        <v>281</v>
      </c>
      <c r="J215" s="20">
        <v>11010000</v>
      </c>
      <c r="K215" s="71">
        <v>100</v>
      </c>
      <c r="L215" s="60" t="s">
        <v>467</v>
      </c>
      <c r="M215" s="60" t="s">
        <v>6</v>
      </c>
      <c r="N215" s="21" t="s">
        <v>466</v>
      </c>
      <c r="O215" s="40" t="s">
        <v>465</v>
      </c>
      <c r="P215" s="40" t="s">
        <v>464</v>
      </c>
      <c r="Q215" s="8">
        <v>1</v>
      </c>
      <c r="R215" s="9">
        <v>6</v>
      </c>
      <c r="S215" s="62">
        <v>348.9</v>
      </c>
      <c r="T215" s="62">
        <v>348.9</v>
      </c>
      <c r="U215" s="62">
        <v>0</v>
      </c>
      <c r="V215" s="62">
        <v>0</v>
      </c>
      <c r="W215" s="62">
        <v>0</v>
      </c>
      <c r="X215" s="62">
        <v>0</v>
      </c>
      <c r="Y215" s="62">
        <v>0</v>
      </c>
      <c r="Z215" s="6"/>
    </row>
    <row r="216" spans="1:26" ht="48" customHeight="1" x14ac:dyDescent="0.2">
      <c r="A216" s="1"/>
      <c r="B216" s="75">
        <v>300000000</v>
      </c>
      <c r="C216" s="75">
        <v>302000000</v>
      </c>
      <c r="D216" s="76">
        <v>302000000</v>
      </c>
      <c r="E216" s="77">
        <v>302000001</v>
      </c>
      <c r="F216" s="78" t="s">
        <v>1</v>
      </c>
      <c r="G216" s="79" t="s">
        <v>1</v>
      </c>
      <c r="H216" s="80">
        <v>40</v>
      </c>
      <c r="I216" s="79" t="s">
        <v>89</v>
      </c>
      <c r="J216" s="20">
        <v>40000065</v>
      </c>
      <c r="K216" s="71">
        <v>100</v>
      </c>
      <c r="L216" s="60" t="s">
        <v>463</v>
      </c>
      <c r="M216" s="60" t="s">
        <v>6</v>
      </c>
      <c r="N216" s="21" t="s">
        <v>462</v>
      </c>
      <c r="O216" s="40" t="s">
        <v>461</v>
      </c>
      <c r="P216" s="40" t="s">
        <v>460</v>
      </c>
      <c r="Q216" s="31">
        <v>1</v>
      </c>
      <c r="R216" s="32">
        <v>2</v>
      </c>
      <c r="S216" s="13">
        <v>99</v>
      </c>
      <c r="T216" s="12">
        <v>99</v>
      </c>
      <c r="U216" s="13">
        <f>99+376.26204</f>
        <v>475.26204000000001</v>
      </c>
      <c r="V216" s="13">
        <f>99+376.26204</f>
        <v>475.26204000000001</v>
      </c>
      <c r="W216" s="12">
        <v>0</v>
      </c>
      <c r="X216" s="13">
        <v>0</v>
      </c>
      <c r="Y216" s="12">
        <v>0</v>
      </c>
      <c r="Z216" s="6"/>
    </row>
    <row r="217" spans="1:26" ht="48" customHeight="1" x14ac:dyDescent="0.2">
      <c r="A217" s="1"/>
      <c r="B217" s="75">
        <v>300000000</v>
      </c>
      <c r="C217" s="75">
        <v>302000000</v>
      </c>
      <c r="D217" s="76">
        <v>302000000</v>
      </c>
      <c r="E217" s="77">
        <v>302000001</v>
      </c>
      <c r="F217" s="78" t="s">
        <v>1</v>
      </c>
      <c r="G217" s="79" t="s">
        <v>1</v>
      </c>
      <c r="H217" s="80">
        <v>40</v>
      </c>
      <c r="I217" s="79" t="s">
        <v>89</v>
      </c>
      <c r="J217" s="20">
        <v>40000065</v>
      </c>
      <c r="K217" s="71">
        <v>100</v>
      </c>
      <c r="L217" s="60" t="s">
        <v>463</v>
      </c>
      <c r="M217" s="60" t="s">
        <v>6</v>
      </c>
      <c r="N217" s="21" t="s">
        <v>462</v>
      </c>
      <c r="O217" s="40" t="s">
        <v>461</v>
      </c>
      <c r="P217" s="40" t="s">
        <v>460</v>
      </c>
      <c r="Q217" s="31">
        <v>1</v>
      </c>
      <c r="R217" s="32">
        <v>4</v>
      </c>
      <c r="S217" s="14">
        <v>11482</v>
      </c>
      <c r="T217" s="14">
        <v>11482</v>
      </c>
      <c r="U217" s="14">
        <f>8730+73.54287</f>
        <v>8803.5428699999993</v>
      </c>
      <c r="V217" s="14">
        <f>8730+73.54287</f>
        <v>8803.5428699999993</v>
      </c>
      <c r="W217" s="14">
        <v>0</v>
      </c>
      <c r="X217" s="14">
        <v>0</v>
      </c>
      <c r="Y217" s="14">
        <v>0</v>
      </c>
      <c r="Z217" s="6"/>
    </row>
    <row r="218" spans="1:26" ht="48" customHeight="1" x14ac:dyDescent="0.2">
      <c r="A218" s="1"/>
      <c r="B218" s="75"/>
      <c r="C218" s="75"/>
      <c r="D218" s="76"/>
      <c r="E218" s="77"/>
      <c r="F218" s="78"/>
      <c r="G218" s="79"/>
      <c r="H218" s="80">
        <v>40</v>
      </c>
      <c r="I218" s="79" t="s">
        <v>89</v>
      </c>
      <c r="J218" s="20">
        <v>40066000</v>
      </c>
      <c r="K218" s="71"/>
      <c r="L218" s="60" t="s">
        <v>197</v>
      </c>
      <c r="M218" s="60" t="s">
        <v>6</v>
      </c>
      <c r="N218" s="21" t="s">
        <v>1011</v>
      </c>
      <c r="O218" s="40" t="s">
        <v>1012</v>
      </c>
      <c r="P218" s="40" t="s">
        <v>1013</v>
      </c>
      <c r="Q218" s="31">
        <v>1</v>
      </c>
      <c r="R218" s="32">
        <v>13</v>
      </c>
      <c r="S218" s="15">
        <v>10</v>
      </c>
      <c r="T218" s="16">
        <v>10</v>
      </c>
      <c r="U218" s="15">
        <v>7.17415</v>
      </c>
      <c r="V218" s="15">
        <v>7.17415</v>
      </c>
      <c r="W218" s="16">
        <v>0</v>
      </c>
      <c r="X218" s="15">
        <v>0</v>
      </c>
      <c r="Y218" s="16">
        <v>0</v>
      </c>
      <c r="Z218" s="6"/>
    </row>
    <row r="219" spans="1:26" ht="48" customHeight="1" x14ac:dyDescent="0.2">
      <c r="A219" s="1"/>
      <c r="B219" s="75">
        <v>300000000</v>
      </c>
      <c r="C219" s="75">
        <v>302000000</v>
      </c>
      <c r="D219" s="76">
        <v>302000000</v>
      </c>
      <c r="E219" s="77">
        <v>302000001</v>
      </c>
      <c r="F219" s="78" t="s">
        <v>1</v>
      </c>
      <c r="G219" s="79" t="s">
        <v>1</v>
      </c>
      <c r="H219" s="80">
        <v>40</v>
      </c>
      <c r="I219" s="79" t="s">
        <v>89</v>
      </c>
      <c r="J219" s="20">
        <v>40000065</v>
      </c>
      <c r="K219" s="71">
        <v>100</v>
      </c>
      <c r="L219" s="60" t="s">
        <v>463</v>
      </c>
      <c r="M219" s="60" t="s">
        <v>6</v>
      </c>
      <c r="N219" s="21" t="s">
        <v>462</v>
      </c>
      <c r="O219" s="40" t="s">
        <v>461</v>
      </c>
      <c r="P219" s="40" t="s">
        <v>460</v>
      </c>
      <c r="Q219" s="31">
        <v>4</v>
      </c>
      <c r="R219" s="32">
        <v>12</v>
      </c>
      <c r="S219" s="15">
        <v>0</v>
      </c>
      <c r="T219" s="16">
        <v>0</v>
      </c>
      <c r="U219" s="15">
        <v>1120</v>
      </c>
      <c r="V219" s="15">
        <v>1120</v>
      </c>
      <c r="W219" s="16">
        <v>0</v>
      </c>
      <c r="X219" s="15">
        <v>0</v>
      </c>
      <c r="Y219" s="16">
        <v>0</v>
      </c>
      <c r="Z219" s="6"/>
    </row>
    <row r="220" spans="1:26" ht="48" customHeight="1" x14ac:dyDescent="0.2">
      <c r="A220" s="1"/>
      <c r="B220" s="75"/>
      <c r="C220" s="75"/>
      <c r="D220" s="76"/>
      <c r="E220" s="77"/>
      <c r="F220" s="78"/>
      <c r="G220" s="79"/>
      <c r="H220" s="80">
        <v>40</v>
      </c>
      <c r="I220" s="79" t="s">
        <v>89</v>
      </c>
      <c r="J220" s="20">
        <v>40000065</v>
      </c>
      <c r="K220" s="71">
        <v>100</v>
      </c>
      <c r="L220" s="60" t="s">
        <v>463</v>
      </c>
      <c r="M220" s="60" t="s">
        <v>6</v>
      </c>
      <c r="N220" s="21" t="s">
        <v>462</v>
      </c>
      <c r="O220" s="40" t="s">
        <v>1048</v>
      </c>
      <c r="P220" s="40" t="s">
        <v>1049</v>
      </c>
      <c r="Q220" s="31">
        <v>7</v>
      </c>
      <c r="R220" s="32">
        <v>7</v>
      </c>
      <c r="S220" s="15">
        <v>0</v>
      </c>
      <c r="T220" s="16">
        <v>0</v>
      </c>
      <c r="U220" s="15">
        <v>156.30000000000001</v>
      </c>
      <c r="V220" s="15">
        <v>70</v>
      </c>
      <c r="W220" s="16">
        <v>0</v>
      </c>
      <c r="X220" s="15"/>
      <c r="Y220" s="16">
        <v>0</v>
      </c>
      <c r="Z220" s="6"/>
    </row>
    <row r="221" spans="1:26" ht="48" customHeight="1" x14ac:dyDescent="0.2">
      <c r="A221" s="1"/>
      <c r="B221" s="75">
        <v>300000000</v>
      </c>
      <c r="C221" s="75">
        <v>302000000</v>
      </c>
      <c r="D221" s="76">
        <v>302000000</v>
      </c>
      <c r="E221" s="77">
        <v>302000001</v>
      </c>
      <c r="F221" s="78" t="s">
        <v>1</v>
      </c>
      <c r="G221" s="79" t="s">
        <v>1</v>
      </c>
      <c r="H221" s="80">
        <v>40</v>
      </c>
      <c r="I221" s="79" t="s">
        <v>89</v>
      </c>
      <c r="J221" s="20">
        <v>40066000</v>
      </c>
      <c r="K221" s="71">
        <v>100</v>
      </c>
      <c r="L221" s="60" t="s">
        <v>197</v>
      </c>
      <c r="M221" s="60" t="s">
        <v>6</v>
      </c>
      <c r="N221" s="21" t="s">
        <v>494</v>
      </c>
      <c r="O221" s="40" t="s">
        <v>493</v>
      </c>
      <c r="P221" s="40" t="s">
        <v>492</v>
      </c>
      <c r="Q221" s="31">
        <v>1</v>
      </c>
      <c r="R221" s="32">
        <v>2</v>
      </c>
      <c r="S221" s="15">
        <v>1334.4846299999999</v>
      </c>
      <c r="T221" s="16">
        <v>1334.4846299999999</v>
      </c>
      <c r="U221" s="15">
        <v>1577.40499</v>
      </c>
      <c r="V221" s="15">
        <v>1171.1528800000001</v>
      </c>
      <c r="W221" s="16">
        <v>1322.1473599999999</v>
      </c>
      <c r="X221" s="15">
        <v>1239.2652</v>
      </c>
      <c r="Y221" s="16">
        <v>1239.2652</v>
      </c>
      <c r="Z221" s="6"/>
    </row>
    <row r="222" spans="1:26" ht="48" customHeight="1" x14ac:dyDescent="0.2">
      <c r="A222" s="1"/>
      <c r="B222" s="75">
        <v>300000000</v>
      </c>
      <c r="C222" s="75">
        <v>302000000</v>
      </c>
      <c r="D222" s="76">
        <v>302000000</v>
      </c>
      <c r="E222" s="77">
        <v>302000001</v>
      </c>
      <c r="F222" s="78" t="s">
        <v>1</v>
      </c>
      <c r="G222" s="79" t="s">
        <v>1</v>
      </c>
      <c r="H222" s="80">
        <v>40</v>
      </c>
      <c r="I222" s="79" t="s">
        <v>89</v>
      </c>
      <c r="J222" s="20">
        <v>40066000</v>
      </c>
      <c r="K222" s="71">
        <v>100</v>
      </c>
      <c r="L222" s="60" t="s">
        <v>197</v>
      </c>
      <c r="M222" s="60" t="s">
        <v>6</v>
      </c>
      <c r="N222" s="21" t="s">
        <v>494</v>
      </c>
      <c r="O222" s="40" t="s">
        <v>493</v>
      </c>
      <c r="P222" s="40" t="s">
        <v>492</v>
      </c>
      <c r="Q222" s="31">
        <v>1</v>
      </c>
      <c r="R222" s="32">
        <v>4</v>
      </c>
      <c r="S222" s="15">
        <v>58388.791940000003</v>
      </c>
      <c r="T222" s="16">
        <v>58243.495410000003</v>
      </c>
      <c r="U222" s="15">
        <v>58918.742149999998</v>
      </c>
      <c r="V222" s="15">
        <v>47590.533150000003</v>
      </c>
      <c r="W222" s="16">
        <v>52548.291929999999</v>
      </c>
      <c r="X222" s="15">
        <v>49200.611729999997</v>
      </c>
      <c r="Y222" s="16">
        <v>49635.161699999997</v>
      </c>
      <c r="Z222" s="6"/>
    </row>
    <row r="223" spans="1:26" ht="48" customHeight="1" x14ac:dyDescent="0.2">
      <c r="A223" s="1"/>
      <c r="B223" s="75">
        <v>300000000</v>
      </c>
      <c r="C223" s="75">
        <v>302000000</v>
      </c>
      <c r="D223" s="76">
        <v>302000000</v>
      </c>
      <c r="E223" s="77">
        <v>302000001</v>
      </c>
      <c r="F223" s="78" t="s">
        <v>1</v>
      </c>
      <c r="G223" s="79" t="s">
        <v>1</v>
      </c>
      <c r="H223" s="80">
        <v>40</v>
      </c>
      <c r="I223" s="79" t="s">
        <v>89</v>
      </c>
      <c r="J223" s="20">
        <v>40066000</v>
      </c>
      <c r="K223" s="71">
        <v>100</v>
      </c>
      <c r="L223" s="60" t="s">
        <v>197</v>
      </c>
      <c r="M223" s="60" t="s">
        <v>6</v>
      </c>
      <c r="N223" s="21" t="s">
        <v>494</v>
      </c>
      <c r="O223" s="40" t="s">
        <v>493</v>
      </c>
      <c r="P223" s="40" t="s">
        <v>492</v>
      </c>
      <c r="Q223" s="31">
        <v>4</v>
      </c>
      <c r="R223" s="32">
        <v>12</v>
      </c>
      <c r="S223" s="15">
        <v>0</v>
      </c>
      <c r="T223" s="16">
        <v>0</v>
      </c>
      <c r="U223" s="15">
        <f>7867.7379</f>
        <v>7867.7379000000001</v>
      </c>
      <c r="V223" s="15">
        <f>6133.92005</f>
        <v>6133.9200499999997</v>
      </c>
      <c r="W223" s="16">
        <v>0</v>
      </c>
      <c r="X223" s="15">
        <v>0</v>
      </c>
      <c r="Y223" s="16">
        <v>0</v>
      </c>
      <c r="Z223" s="6"/>
    </row>
    <row r="224" spans="1:26" ht="48" customHeight="1" x14ac:dyDescent="0.2">
      <c r="A224" s="1"/>
      <c r="B224" s="75">
        <v>300000000</v>
      </c>
      <c r="C224" s="75">
        <v>302000000</v>
      </c>
      <c r="D224" s="76">
        <v>302000000</v>
      </c>
      <c r="E224" s="77">
        <v>302000001</v>
      </c>
      <c r="F224" s="78" t="s">
        <v>1</v>
      </c>
      <c r="G224" s="79" t="s">
        <v>1</v>
      </c>
      <c r="H224" s="80">
        <v>50</v>
      </c>
      <c r="I224" s="79" t="s">
        <v>8</v>
      </c>
      <c r="J224" s="20">
        <v>50001000</v>
      </c>
      <c r="K224" s="71">
        <v>100</v>
      </c>
      <c r="L224" s="60" t="s">
        <v>471</v>
      </c>
      <c r="M224" s="60" t="s">
        <v>6</v>
      </c>
      <c r="N224" s="21" t="s">
        <v>470</v>
      </c>
      <c r="O224" s="40" t="s">
        <v>491</v>
      </c>
      <c r="P224" s="40" t="s">
        <v>468</v>
      </c>
      <c r="Q224" s="31">
        <v>1</v>
      </c>
      <c r="R224" s="32">
        <v>6</v>
      </c>
      <c r="S224" s="15">
        <v>0</v>
      </c>
      <c r="T224" s="16">
        <v>0</v>
      </c>
      <c r="U224" s="15">
        <v>0</v>
      </c>
      <c r="V224" s="15">
        <v>0</v>
      </c>
      <c r="W224" s="17">
        <v>0</v>
      </c>
      <c r="X224" s="18">
        <v>0</v>
      </c>
      <c r="Y224" s="17">
        <v>0</v>
      </c>
      <c r="Z224" s="6"/>
    </row>
    <row r="225" spans="1:26" ht="48" customHeight="1" x14ac:dyDescent="0.2">
      <c r="A225" s="1"/>
      <c r="B225" s="75">
        <v>300000000</v>
      </c>
      <c r="C225" s="75">
        <v>302000000</v>
      </c>
      <c r="D225" s="76">
        <v>302000000</v>
      </c>
      <c r="E225" s="77">
        <v>302000001</v>
      </c>
      <c r="F225" s="78" t="s">
        <v>1</v>
      </c>
      <c r="G225" s="79" t="s">
        <v>1</v>
      </c>
      <c r="H225" s="80">
        <v>50</v>
      </c>
      <c r="I225" s="79" t="s">
        <v>8</v>
      </c>
      <c r="J225" s="20">
        <v>50002000</v>
      </c>
      <c r="K225" s="71">
        <v>100</v>
      </c>
      <c r="L225" s="60" t="s">
        <v>197</v>
      </c>
      <c r="M225" s="60" t="s">
        <v>6</v>
      </c>
      <c r="N225" s="21" t="s">
        <v>490</v>
      </c>
      <c r="O225" s="40" t="s">
        <v>489</v>
      </c>
      <c r="P225" s="40" t="s">
        <v>488</v>
      </c>
      <c r="Q225" s="31">
        <v>1</v>
      </c>
      <c r="R225" s="32">
        <v>6</v>
      </c>
      <c r="S225" s="102">
        <v>16308.9</v>
      </c>
      <c r="T225" s="103">
        <v>16298.1</v>
      </c>
      <c r="U225" s="102">
        <v>17191.2</v>
      </c>
      <c r="V225" s="102">
        <v>14755.7</v>
      </c>
      <c r="W225" s="103">
        <v>12352.16167</v>
      </c>
      <c r="X225" s="102">
        <v>12105.881009999999</v>
      </c>
      <c r="Y225" s="103">
        <v>11967.381009999999</v>
      </c>
      <c r="Z225" s="6"/>
    </row>
    <row r="226" spans="1:26" ht="48" customHeight="1" x14ac:dyDescent="0.2">
      <c r="A226" s="1"/>
      <c r="B226" s="75">
        <v>300000000</v>
      </c>
      <c r="C226" s="75">
        <v>302000000</v>
      </c>
      <c r="D226" s="76">
        <v>302000000</v>
      </c>
      <c r="E226" s="77">
        <v>302000001</v>
      </c>
      <c r="F226" s="78" t="s">
        <v>1</v>
      </c>
      <c r="G226" s="79" t="s">
        <v>1</v>
      </c>
      <c r="H226" s="80">
        <v>70</v>
      </c>
      <c r="I226" s="79" t="s">
        <v>94</v>
      </c>
      <c r="J226" s="20">
        <v>70020000</v>
      </c>
      <c r="K226" s="71">
        <v>100</v>
      </c>
      <c r="L226" s="60" t="s">
        <v>487</v>
      </c>
      <c r="M226" s="60" t="s">
        <v>6</v>
      </c>
      <c r="N226" s="21" t="s">
        <v>486</v>
      </c>
      <c r="O226" s="40" t="s">
        <v>485</v>
      </c>
      <c r="P226" s="40" t="s">
        <v>484</v>
      </c>
      <c r="Q226" s="31">
        <v>1</v>
      </c>
      <c r="R226" s="32">
        <v>13</v>
      </c>
      <c r="S226" s="73">
        <v>11378.962</v>
      </c>
      <c r="T226" s="74">
        <v>11373.503000000001</v>
      </c>
      <c r="U226" s="73">
        <v>12050.48208</v>
      </c>
      <c r="V226" s="73">
        <v>10032.89308</v>
      </c>
      <c r="W226" s="74">
        <v>7049.81304</v>
      </c>
      <c r="X226" s="73">
        <v>8651.2550200000005</v>
      </c>
      <c r="Y226" s="74">
        <v>7190.3532999999998</v>
      </c>
      <c r="Z226" s="6"/>
    </row>
    <row r="227" spans="1:26" ht="48" customHeight="1" x14ac:dyDescent="0.2">
      <c r="A227" s="1"/>
      <c r="B227" s="75"/>
      <c r="C227" s="75"/>
      <c r="D227" s="76"/>
      <c r="E227" s="77"/>
      <c r="F227" s="78"/>
      <c r="G227" s="79"/>
      <c r="H227" s="80">
        <v>70</v>
      </c>
      <c r="I227" s="79" t="s">
        <v>94</v>
      </c>
      <c r="J227" s="20">
        <v>70020000</v>
      </c>
      <c r="K227" s="71">
        <v>100</v>
      </c>
      <c r="L227" s="60" t="s">
        <v>487</v>
      </c>
      <c r="M227" s="60" t="s">
        <v>6</v>
      </c>
      <c r="N227" s="21" t="s">
        <v>1123</v>
      </c>
      <c r="O227" s="40" t="s">
        <v>1129</v>
      </c>
      <c r="P227" s="40" t="s">
        <v>1130</v>
      </c>
      <c r="Q227" s="31">
        <v>10</v>
      </c>
      <c r="R227" s="32">
        <v>4</v>
      </c>
      <c r="S227" s="62">
        <v>3989.7060000000001</v>
      </c>
      <c r="T227" s="62">
        <v>3989.7060000000001</v>
      </c>
      <c r="U227" s="62">
        <v>0</v>
      </c>
      <c r="V227" s="62">
        <v>0</v>
      </c>
      <c r="W227" s="62">
        <v>0</v>
      </c>
      <c r="X227" s="62">
        <v>0</v>
      </c>
      <c r="Y227" s="62">
        <v>0</v>
      </c>
      <c r="Z227" s="6"/>
    </row>
    <row r="228" spans="1:26" ht="48" customHeight="1" x14ac:dyDescent="0.2">
      <c r="A228" s="1"/>
      <c r="B228" s="75">
        <v>300000000</v>
      </c>
      <c r="C228" s="75">
        <v>302000000</v>
      </c>
      <c r="D228" s="76">
        <v>302000000</v>
      </c>
      <c r="E228" s="77">
        <v>302000001</v>
      </c>
      <c r="F228" s="78" t="s">
        <v>1</v>
      </c>
      <c r="G228" s="79" t="s">
        <v>1</v>
      </c>
      <c r="H228" s="80">
        <v>231</v>
      </c>
      <c r="I228" s="79" t="s">
        <v>48</v>
      </c>
      <c r="J228" s="20">
        <v>231231170</v>
      </c>
      <c r="K228" s="71">
        <v>100</v>
      </c>
      <c r="L228" s="60" t="s">
        <v>483</v>
      </c>
      <c r="M228" s="60" t="s">
        <v>6</v>
      </c>
      <c r="N228" s="21" t="s">
        <v>482</v>
      </c>
      <c r="O228" s="40" t="s">
        <v>481</v>
      </c>
      <c r="P228" s="40" t="s">
        <v>480</v>
      </c>
      <c r="Q228" s="31">
        <v>7</v>
      </c>
      <c r="R228" s="32">
        <v>9</v>
      </c>
      <c r="S228" s="62">
        <v>11982.14127</v>
      </c>
      <c r="T228" s="62">
        <v>11982.14127</v>
      </c>
      <c r="U228" s="14">
        <v>12867.957359999999</v>
      </c>
      <c r="V228" s="14">
        <v>10868.12918</v>
      </c>
      <c r="W228" s="14">
        <v>8065.8625499999998</v>
      </c>
      <c r="X228" s="14">
        <v>8876.8846200000007</v>
      </c>
      <c r="Y228" s="14">
        <v>9142.8449299999993</v>
      </c>
      <c r="Z228" s="6"/>
    </row>
    <row r="229" spans="1:26" ht="48" customHeight="1" x14ac:dyDescent="0.2">
      <c r="A229" s="1"/>
      <c r="B229" s="75">
        <v>300000000</v>
      </c>
      <c r="C229" s="75">
        <v>302000000</v>
      </c>
      <c r="D229" s="76">
        <v>302000000</v>
      </c>
      <c r="E229" s="77">
        <v>302000001</v>
      </c>
      <c r="F229" s="78" t="s">
        <v>1</v>
      </c>
      <c r="G229" s="79" t="s">
        <v>1</v>
      </c>
      <c r="H229" s="80">
        <v>241</v>
      </c>
      <c r="I229" s="79" t="s">
        <v>270</v>
      </c>
      <c r="J229" s="20">
        <v>241026000</v>
      </c>
      <c r="K229" s="71">
        <v>100</v>
      </c>
      <c r="L229" s="60" t="s">
        <v>479</v>
      </c>
      <c r="M229" s="60" t="s">
        <v>6</v>
      </c>
      <c r="N229" s="21" t="s">
        <v>478</v>
      </c>
      <c r="O229" s="40" t="s">
        <v>477</v>
      </c>
      <c r="P229" s="40" t="s">
        <v>476</v>
      </c>
      <c r="Q229" s="31">
        <v>8</v>
      </c>
      <c r="R229" s="32">
        <v>4</v>
      </c>
      <c r="S229" s="73">
        <v>7626.4586499999996</v>
      </c>
      <c r="T229" s="74">
        <v>7625.2646400000003</v>
      </c>
      <c r="U229" s="73">
        <v>8608.5987499999992</v>
      </c>
      <c r="V229" s="73">
        <v>6340.9893700000002</v>
      </c>
      <c r="W229" s="74">
        <v>5942.5188699999999</v>
      </c>
      <c r="X229" s="73">
        <v>4648.8</v>
      </c>
      <c r="Y229" s="74">
        <v>4648.8</v>
      </c>
      <c r="Z229" s="6"/>
    </row>
    <row r="230" spans="1:26" ht="48" customHeight="1" x14ac:dyDescent="0.2">
      <c r="A230" s="1"/>
      <c r="B230" s="75"/>
      <c r="C230" s="75"/>
      <c r="D230" s="76"/>
      <c r="E230" s="77"/>
      <c r="F230" s="78"/>
      <c r="G230" s="79"/>
      <c r="H230" s="80">
        <v>241</v>
      </c>
      <c r="I230" s="79" t="s">
        <v>270</v>
      </c>
      <c r="J230" s="20">
        <v>241026000</v>
      </c>
      <c r="K230" s="71">
        <v>100</v>
      </c>
      <c r="L230" s="60" t="s">
        <v>479</v>
      </c>
      <c r="M230" s="60" t="s">
        <v>6</v>
      </c>
      <c r="N230" s="21" t="s">
        <v>478</v>
      </c>
      <c r="O230" s="40" t="s">
        <v>1093</v>
      </c>
      <c r="P230" s="40" t="s">
        <v>1094</v>
      </c>
      <c r="Q230" s="31">
        <v>7</v>
      </c>
      <c r="R230" s="32">
        <v>5</v>
      </c>
      <c r="S230" s="62">
        <v>3.4</v>
      </c>
      <c r="T230" s="62">
        <v>3.4</v>
      </c>
      <c r="U230" s="62">
        <v>0</v>
      </c>
      <c r="V230" s="62">
        <v>0</v>
      </c>
      <c r="W230" s="62">
        <v>0</v>
      </c>
      <c r="X230" s="62">
        <v>0</v>
      </c>
      <c r="Y230" s="62">
        <v>0</v>
      </c>
      <c r="Z230" s="6"/>
    </row>
    <row r="231" spans="1:26" ht="48" customHeight="1" x14ac:dyDescent="0.2">
      <c r="A231" s="1"/>
      <c r="B231" s="75">
        <v>300000000</v>
      </c>
      <c r="C231" s="75">
        <v>302000000</v>
      </c>
      <c r="D231" s="76">
        <v>302000000</v>
      </c>
      <c r="E231" s="77">
        <v>302000001</v>
      </c>
      <c r="F231" s="78" t="s">
        <v>1</v>
      </c>
      <c r="G231" s="79" t="s">
        <v>1</v>
      </c>
      <c r="H231" s="80">
        <v>241</v>
      </c>
      <c r="I231" s="79" t="s">
        <v>270</v>
      </c>
      <c r="J231" s="20">
        <v>241241147</v>
      </c>
      <c r="K231" s="71">
        <v>100</v>
      </c>
      <c r="L231" s="60" t="s">
        <v>475</v>
      </c>
      <c r="M231" s="60" t="s">
        <v>6</v>
      </c>
      <c r="N231" s="21" t="s">
        <v>474</v>
      </c>
      <c r="O231" s="40" t="s">
        <v>473</v>
      </c>
      <c r="P231" s="40" t="s">
        <v>472</v>
      </c>
      <c r="Q231" s="31">
        <v>7</v>
      </c>
      <c r="R231" s="32">
        <v>5</v>
      </c>
      <c r="S231" s="18">
        <v>12</v>
      </c>
      <c r="T231" s="17">
        <v>12</v>
      </c>
      <c r="U231" s="18">
        <v>0</v>
      </c>
      <c r="V231" s="18">
        <v>0</v>
      </c>
      <c r="W231" s="17">
        <v>0</v>
      </c>
      <c r="X231" s="18">
        <v>0</v>
      </c>
      <c r="Y231" s="17">
        <v>0</v>
      </c>
      <c r="Z231" s="6"/>
    </row>
    <row r="232" spans="1:26" ht="48" customHeight="1" x14ac:dyDescent="0.2">
      <c r="A232" s="1"/>
      <c r="B232" s="75">
        <v>300000000</v>
      </c>
      <c r="C232" s="75">
        <v>302000000</v>
      </c>
      <c r="D232" s="76">
        <v>302000000</v>
      </c>
      <c r="E232" s="77">
        <v>302000001</v>
      </c>
      <c r="F232" s="78" t="s">
        <v>1</v>
      </c>
      <c r="G232" s="79" t="s">
        <v>1</v>
      </c>
      <c r="H232" s="80">
        <v>301</v>
      </c>
      <c r="I232" s="79" t="s">
        <v>294</v>
      </c>
      <c r="J232" s="20">
        <v>301001000</v>
      </c>
      <c r="K232" s="71">
        <v>100</v>
      </c>
      <c r="L232" s="60" t="s">
        <v>471</v>
      </c>
      <c r="M232" s="60" t="s">
        <v>6</v>
      </c>
      <c r="N232" s="21" t="s">
        <v>470</v>
      </c>
      <c r="O232" s="40" t="s">
        <v>469</v>
      </c>
      <c r="P232" s="40" t="s">
        <v>468</v>
      </c>
      <c r="Q232" s="31">
        <v>1</v>
      </c>
      <c r="R232" s="32">
        <v>6</v>
      </c>
      <c r="S232" s="104">
        <v>340.3</v>
      </c>
      <c r="T232" s="104">
        <v>340.3</v>
      </c>
      <c r="U232" s="104">
        <v>338</v>
      </c>
      <c r="V232" s="104">
        <v>338</v>
      </c>
      <c r="W232" s="104">
        <v>0</v>
      </c>
      <c r="X232" s="104">
        <v>0</v>
      </c>
      <c r="Y232" s="104">
        <v>0</v>
      </c>
      <c r="Z232" s="6"/>
    </row>
    <row r="233" spans="1:26" ht="48" customHeight="1" x14ac:dyDescent="0.2">
      <c r="A233" s="1"/>
      <c r="B233" s="75">
        <v>300000000</v>
      </c>
      <c r="C233" s="75">
        <v>302000000</v>
      </c>
      <c r="D233" s="76">
        <v>302000000</v>
      </c>
      <c r="E233" s="77">
        <v>302000001</v>
      </c>
      <c r="F233" s="78" t="s">
        <v>1</v>
      </c>
      <c r="G233" s="79" t="s">
        <v>1</v>
      </c>
      <c r="H233" s="80">
        <v>301</v>
      </c>
      <c r="I233" s="79" t="s">
        <v>294</v>
      </c>
      <c r="J233" s="20">
        <v>301010000</v>
      </c>
      <c r="K233" s="71">
        <v>100</v>
      </c>
      <c r="L233" s="60" t="s">
        <v>467</v>
      </c>
      <c r="M233" s="60" t="s">
        <v>6</v>
      </c>
      <c r="N233" s="21" t="s">
        <v>466</v>
      </c>
      <c r="O233" s="40" t="s">
        <v>465</v>
      </c>
      <c r="P233" s="40" t="s">
        <v>464</v>
      </c>
      <c r="Q233" s="31">
        <v>1</v>
      </c>
      <c r="R233" s="32">
        <v>6</v>
      </c>
      <c r="S233" s="104">
        <v>1668.8</v>
      </c>
      <c r="T233" s="104">
        <v>1668.8</v>
      </c>
      <c r="U233" s="104">
        <v>3041.4</v>
      </c>
      <c r="V233" s="104">
        <v>2201.8000000000002</v>
      </c>
      <c r="W233" s="104">
        <v>2634.2</v>
      </c>
      <c r="X233" s="104">
        <v>2748.1</v>
      </c>
      <c r="Y233" s="104">
        <v>2453.6999999999998</v>
      </c>
      <c r="Z233" s="6"/>
    </row>
    <row r="234" spans="1:26" ht="48" customHeight="1" x14ac:dyDescent="0.2">
      <c r="A234" s="1"/>
      <c r="B234" s="26">
        <v>300000000</v>
      </c>
      <c r="C234" s="26">
        <v>302000000</v>
      </c>
      <c r="D234" s="43">
        <v>302000000</v>
      </c>
      <c r="E234" s="44">
        <v>302000001</v>
      </c>
      <c r="F234" s="83" t="s">
        <v>1</v>
      </c>
      <c r="G234" s="84" t="s">
        <v>1</v>
      </c>
      <c r="H234" s="85">
        <v>481</v>
      </c>
      <c r="I234" s="84" t="s">
        <v>84</v>
      </c>
      <c r="J234" s="86">
        <v>481481500</v>
      </c>
      <c r="K234" s="71">
        <v>100</v>
      </c>
      <c r="L234" s="87" t="s">
        <v>459</v>
      </c>
      <c r="M234" s="87" t="s">
        <v>6</v>
      </c>
      <c r="N234" s="30" t="s">
        <v>458</v>
      </c>
      <c r="O234" s="25" t="s">
        <v>457</v>
      </c>
      <c r="P234" s="25" t="s">
        <v>456</v>
      </c>
      <c r="Q234" s="31">
        <v>4</v>
      </c>
      <c r="R234" s="32">
        <v>12</v>
      </c>
      <c r="S234" s="81">
        <v>9637.8685499999992</v>
      </c>
      <c r="T234" s="82">
        <v>9637.8685499999992</v>
      </c>
      <c r="U234" s="82">
        <v>11239.05004</v>
      </c>
      <c r="V234" s="82">
        <v>9549.1094200000007</v>
      </c>
      <c r="W234" s="82">
        <v>7477.2498100000003</v>
      </c>
      <c r="X234" s="82">
        <v>9192.7584100000004</v>
      </c>
      <c r="Y234" s="82">
        <v>9192.7584100000004</v>
      </c>
      <c r="Z234" s="6"/>
    </row>
    <row r="235" spans="1:26" ht="48" customHeight="1" x14ac:dyDescent="0.2">
      <c r="A235" s="1"/>
      <c r="B235" s="135">
        <v>302000002</v>
      </c>
      <c r="C235" s="135"/>
      <c r="D235" s="135"/>
      <c r="E235" s="138"/>
      <c r="F235" s="45">
        <v>302000002</v>
      </c>
      <c r="G235" s="46" t="s">
        <v>455</v>
      </c>
      <c r="H235" s="148"/>
      <c r="I235" s="148"/>
      <c r="J235" s="148"/>
      <c r="K235" s="29">
        <v>100</v>
      </c>
      <c r="L235" s="21"/>
      <c r="M235" s="149"/>
      <c r="N235" s="149"/>
      <c r="O235" s="149"/>
      <c r="P235" s="150"/>
      <c r="Q235" s="8" t="s">
        <v>1</v>
      </c>
      <c r="R235" s="9" t="s">
        <v>1</v>
      </c>
      <c r="S235" s="47">
        <f>S236+S237+S238+S239+S240+S241+S242+S243+S245+S246+S247+S248+S249+S250+S251+S252+S253+S254+S244</f>
        <v>357948.76578000007</v>
      </c>
      <c r="T235" s="47">
        <f t="shared" ref="T235:Y235" si="49">T236+T237+T238+T239+T240+T241+T242+T243+T245+T246+T247+T248+T249+T250+T251+T252+T253+T254+T244</f>
        <v>357585.05910000001</v>
      </c>
      <c r="U235" s="47">
        <f t="shared" si="49"/>
        <v>390774.26319000009</v>
      </c>
      <c r="V235" s="47">
        <f t="shared" si="49"/>
        <v>321936.28275000001</v>
      </c>
      <c r="W235" s="47">
        <f t="shared" si="49"/>
        <v>351857.14079000009</v>
      </c>
      <c r="X235" s="47">
        <f t="shared" si="49"/>
        <v>339308.74758999998</v>
      </c>
      <c r="Y235" s="47">
        <f t="shared" si="49"/>
        <v>339042.75720999995</v>
      </c>
      <c r="Z235" s="6"/>
    </row>
    <row r="236" spans="1:26" ht="48" customHeight="1" x14ac:dyDescent="0.2">
      <c r="A236" s="1"/>
      <c r="B236" s="2">
        <v>300000000</v>
      </c>
      <c r="C236" s="2">
        <v>302000000</v>
      </c>
      <c r="D236" s="3">
        <v>302000000</v>
      </c>
      <c r="E236" s="67">
        <v>302000002</v>
      </c>
      <c r="F236" s="68" t="s">
        <v>1</v>
      </c>
      <c r="G236" s="4" t="s">
        <v>1</v>
      </c>
      <c r="H236" s="69">
        <v>11</v>
      </c>
      <c r="I236" s="4" t="s">
        <v>281</v>
      </c>
      <c r="J236" s="70">
        <v>11003000</v>
      </c>
      <c r="K236" s="71">
        <v>100</v>
      </c>
      <c r="L236" s="5" t="s">
        <v>454</v>
      </c>
      <c r="M236" s="5" t="s">
        <v>6</v>
      </c>
      <c r="N236" s="72" t="s">
        <v>453</v>
      </c>
      <c r="O236" s="41" t="s">
        <v>452</v>
      </c>
      <c r="P236" s="41" t="s">
        <v>451</v>
      </c>
      <c r="Q236" s="56">
        <v>1</v>
      </c>
      <c r="R236" s="57">
        <v>3</v>
      </c>
      <c r="S236" s="73">
        <v>3659.74</v>
      </c>
      <c r="T236" s="74">
        <v>3659.74</v>
      </c>
      <c r="U236" s="73">
        <v>4794.2</v>
      </c>
      <c r="V236" s="73">
        <v>4101.78</v>
      </c>
      <c r="W236" s="74">
        <v>3042.4877999999999</v>
      </c>
      <c r="X236" s="73">
        <v>3283.9324099999999</v>
      </c>
      <c r="Y236" s="74">
        <v>3426.7120799999998</v>
      </c>
      <c r="Z236" s="6"/>
    </row>
    <row r="237" spans="1:26" ht="48" customHeight="1" x14ac:dyDescent="0.2">
      <c r="A237" s="1"/>
      <c r="B237" s="75">
        <v>300000000</v>
      </c>
      <c r="C237" s="75">
        <v>302000000</v>
      </c>
      <c r="D237" s="76">
        <v>302000000</v>
      </c>
      <c r="E237" s="77">
        <v>302000002</v>
      </c>
      <c r="F237" s="78" t="s">
        <v>1</v>
      </c>
      <c r="G237" s="79" t="s">
        <v>1</v>
      </c>
      <c r="H237" s="80">
        <v>11</v>
      </c>
      <c r="I237" s="79" t="s">
        <v>281</v>
      </c>
      <c r="J237" s="20">
        <v>11004000</v>
      </c>
      <c r="K237" s="71">
        <v>100</v>
      </c>
      <c r="L237" s="60" t="s">
        <v>427</v>
      </c>
      <c r="M237" s="60" t="s">
        <v>6</v>
      </c>
      <c r="N237" s="21" t="s">
        <v>426</v>
      </c>
      <c r="O237" s="40" t="s">
        <v>425</v>
      </c>
      <c r="P237" s="40" t="s">
        <v>424</v>
      </c>
      <c r="Q237" s="31">
        <v>1</v>
      </c>
      <c r="R237" s="32">
        <v>6</v>
      </c>
      <c r="S237" s="18">
        <v>702</v>
      </c>
      <c r="T237" s="17">
        <v>702</v>
      </c>
      <c r="U237" s="18">
        <v>0</v>
      </c>
      <c r="V237" s="18">
        <v>0</v>
      </c>
      <c r="W237" s="17">
        <v>0</v>
      </c>
      <c r="X237" s="18">
        <v>0</v>
      </c>
      <c r="Y237" s="17">
        <v>0</v>
      </c>
      <c r="Z237" s="6"/>
    </row>
    <row r="238" spans="1:26" ht="48" customHeight="1" x14ac:dyDescent="0.2">
      <c r="A238" s="1"/>
      <c r="B238" s="75">
        <v>300000000</v>
      </c>
      <c r="C238" s="75">
        <v>302000000</v>
      </c>
      <c r="D238" s="76">
        <v>302000000</v>
      </c>
      <c r="E238" s="77">
        <v>302000002</v>
      </c>
      <c r="F238" s="78" t="s">
        <v>1</v>
      </c>
      <c r="G238" s="79" t="s">
        <v>1</v>
      </c>
      <c r="H238" s="80">
        <v>11</v>
      </c>
      <c r="I238" s="79" t="s">
        <v>281</v>
      </c>
      <c r="J238" s="20">
        <v>11005000</v>
      </c>
      <c r="K238" s="71">
        <v>100</v>
      </c>
      <c r="L238" s="60" t="s">
        <v>450</v>
      </c>
      <c r="M238" s="60" t="s">
        <v>6</v>
      </c>
      <c r="N238" s="21" t="s">
        <v>449</v>
      </c>
      <c r="O238" s="40" t="s">
        <v>448</v>
      </c>
      <c r="P238" s="40" t="s">
        <v>447</v>
      </c>
      <c r="Q238" s="31">
        <v>1</v>
      </c>
      <c r="R238" s="32">
        <v>3</v>
      </c>
      <c r="S238" s="18">
        <v>3083.2</v>
      </c>
      <c r="T238" s="17">
        <v>3083.2</v>
      </c>
      <c r="U238" s="18">
        <v>3892.78</v>
      </c>
      <c r="V238" s="18">
        <v>3240.5</v>
      </c>
      <c r="W238" s="17">
        <v>2551.4378999999999</v>
      </c>
      <c r="X238" s="18">
        <v>2841.8857499999999</v>
      </c>
      <c r="Y238" s="17">
        <v>2965.4459999999999</v>
      </c>
      <c r="Z238" s="6"/>
    </row>
    <row r="239" spans="1:26" ht="48" customHeight="1" x14ac:dyDescent="0.2">
      <c r="A239" s="1"/>
      <c r="B239" s="75">
        <v>300000000</v>
      </c>
      <c r="C239" s="75">
        <v>302000000</v>
      </c>
      <c r="D239" s="76">
        <v>302000000</v>
      </c>
      <c r="E239" s="77">
        <v>302000002</v>
      </c>
      <c r="F239" s="78" t="s">
        <v>1</v>
      </c>
      <c r="G239" s="79" t="s">
        <v>1</v>
      </c>
      <c r="H239" s="80">
        <v>11</v>
      </c>
      <c r="I239" s="79" t="s">
        <v>281</v>
      </c>
      <c r="J239" s="20">
        <v>11006000</v>
      </c>
      <c r="K239" s="71">
        <v>100</v>
      </c>
      <c r="L239" s="60" t="s">
        <v>423</v>
      </c>
      <c r="M239" s="60" t="s">
        <v>6</v>
      </c>
      <c r="N239" s="21" t="s">
        <v>422</v>
      </c>
      <c r="O239" s="40" t="s">
        <v>421</v>
      </c>
      <c r="P239" s="40" t="s">
        <v>420</v>
      </c>
      <c r="Q239" s="31">
        <v>1</v>
      </c>
      <c r="R239" s="32">
        <v>6</v>
      </c>
      <c r="S239" s="15">
        <v>0</v>
      </c>
      <c r="T239" s="16">
        <v>0</v>
      </c>
      <c r="U239" s="15">
        <v>0</v>
      </c>
      <c r="V239" s="15">
        <v>0</v>
      </c>
      <c r="W239" s="16">
        <v>0</v>
      </c>
      <c r="X239" s="15">
        <v>0</v>
      </c>
      <c r="Y239" s="16">
        <v>0</v>
      </c>
      <c r="Z239" s="6"/>
    </row>
    <row r="240" spans="1:26" ht="48" customHeight="1" x14ac:dyDescent="0.2">
      <c r="A240" s="1"/>
      <c r="B240" s="75">
        <v>300000000</v>
      </c>
      <c r="C240" s="75">
        <v>302000000</v>
      </c>
      <c r="D240" s="76">
        <v>302000000</v>
      </c>
      <c r="E240" s="77">
        <v>302000002</v>
      </c>
      <c r="F240" s="78" t="s">
        <v>1</v>
      </c>
      <c r="G240" s="79" t="s">
        <v>1</v>
      </c>
      <c r="H240" s="80">
        <v>11</v>
      </c>
      <c r="I240" s="79" t="s">
        <v>281</v>
      </c>
      <c r="J240" s="20">
        <v>11008000</v>
      </c>
      <c r="K240" s="71">
        <v>100</v>
      </c>
      <c r="L240" s="60" t="s">
        <v>419</v>
      </c>
      <c r="M240" s="60" t="s">
        <v>6</v>
      </c>
      <c r="N240" s="21" t="s">
        <v>418</v>
      </c>
      <c r="O240" s="40" t="s">
        <v>417</v>
      </c>
      <c r="P240" s="40" t="s">
        <v>416</v>
      </c>
      <c r="Q240" s="31">
        <v>1</v>
      </c>
      <c r="R240" s="32">
        <v>6</v>
      </c>
      <c r="S240" s="18">
        <v>449.1</v>
      </c>
      <c r="T240" s="17">
        <v>449.1</v>
      </c>
      <c r="U240" s="18">
        <v>0</v>
      </c>
      <c r="V240" s="18">
        <v>0</v>
      </c>
      <c r="W240" s="17">
        <v>0</v>
      </c>
      <c r="X240" s="18">
        <v>0</v>
      </c>
      <c r="Y240" s="17">
        <v>0</v>
      </c>
      <c r="Z240" s="6"/>
    </row>
    <row r="241" spans="1:26" ht="48" customHeight="1" x14ac:dyDescent="0.2">
      <c r="A241" s="1"/>
      <c r="B241" s="75">
        <v>300000000</v>
      </c>
      <c r="C241" s="75">
        <v>302000000</v>
      </c>
      <c r="D241" s="76">
        <v>302000000</v>
      </c>
      <c r="E241" s="77">
        <v>302000002</v>
      </c>
      <c r="F241" s="78" t="s">
        <v>1</v>
      </c>
      <c r="G241" s="79" t="s">
        <v>1</v>
      </c>
      <c r="H241" s="80">
        <v>40</v>
      </c>
      <c r="I241" s="79" t="s">
        <v>89</v>
      </c>
      <c r="J241" s="20">
        <v>40053000</v>
      </c>
      <c r="K241" s="71">
        <v>100</v>
      </c>
      <c r="L241" s="60" t="s">
        <v>191</v>
      </c>
      <c r="M241" s="60" t="s">
        <v>6</v>
      </c>
      <c r="N241" s="21" t="s">
        <v>446</v>
      </c>
      <c r="O241" s="40" t="s">
        <v>445</v>
      </c>
      <c r="P241" s="40" t="s">
        <v>444</v>
      </c>
      <c r="Q241" s="31">
        <v>1</v>
      </c>
      <c r="R241" s="32">
        <v>2</v>
      </c>
      <c r="S241" s="13">
        <v>4273.0907399999996</v>
      </c>
      <c r="T241" s="12">
        <v>4273.0907399999996</v>
      </c>
      <c r="U241" s="13">
        <v>6020.6288599999998</v>
      </c>
      <c r="V241" s="13">
        <v>4934.4730600000003</v>
      </c>
      <c r="W241" s="12">
        <v>5433.12</v>
      </c>
      <c r="X241" s="13">
        <v>4891.4065199999995</v>
      </c>
      <c r="Y241" s="12">
        <v>4891.4065199999995</v>
      </c>
      <c r="Z241" s="6"/>
    </row>
    <row r="242" spans="1:26" ht="48" customHeight="1" x14ac:dyDescent="0.2">
      <c r="A242" s="1"/>
      <c r="B242" s="75">
        <v>300000000</v>
      </c>
      <c r="C242" s="75">
        <v>302000000</v>
      </c>
      <c r="D242" s="76">
        <v>302000000</v>
      </c>
      <c r="E242" s="77">
        <v>302000002</v>
      </c>
      <c r="F242" s="78" t="s">
        <v>1</v>
      </c>
      <c r="G242" s="79" t="s">
        <v>1</v>
      </c>
      <c r="H242" s="80">
        <v>40</v>
      </c>
      <c r="I242" s="79" t="s">
        <v>89</v>
      </c>
      <c r="J242" s="20">
        <v>40053000</v>
      </c>
      <c r="K242" s="71">
        <v>100</v>
      </c>
      <c r="L242" s="60" t="s">
        <v>191</v>
      </c>
      <c r="M242" s="60" t="s">
        <v>6</v>
      </c>
      <c r="N242" s="21" t="s">
        <v>446</v>
      </c>
      <c r="O242" s="40" t="s">
        <v>445</v>
      </c>
      <c r="P242" s="40" t="s">
        <v>444</v>
      </c>
      <c r="Q242" s="31">
        <v>1</v>
      </c>
      <c r="R242" s="32">
        <v>4</v>
      </c>
      <c r="S242" s="15">
        <v>186855.43473000001</v>
      </c>
      <c r="T242" s="16">
        <v>186501.58804999999</v>
      </c>
      <c r="U242" s="15">
        <v>180737.57509999999</v>
      </c>
      <c r="V242" s="15">
        <v>148901.67303999999</v>
      </c>
      <c r="W242" s="16">
        <v>194141.43830000001</v>
      </c>
      <c r="X242" s="15">
        <v>183242.72432000001</v>
      </c>
      <c r="Y242" s="16">
        <v>182834.05387</v>
      </c>
      <c r="Z242" s="6"/>
    </row>
    <row r="243" spans="1:26" ht="48" customHeight="1" x14ac:dyDescent="0.2">
      <c r="A243" s="1"/>
      <c r="B243" s="75">
        <v>300000000</v>
      </c>
      <c r="C243" s="75">
        <v>302000000</v>
      </c>
      <c r="D243" s="76">
        <v>302000000</v>
      </c>
      <c r="E243" s="77">
        <v>302000002</v>
      </c>
      <c r="F243" s="78" t="s">
        <v>1</v>
      </c>
      <c r="G243" s="79" t="s">
        <v>1</v>
      </c>
      <c r="H243" s="80">
        <v>40</v>
      </c>
      <c r="I243" s="79" t="s">
        <v>89</v>
      </c>
      <c r="J243" s="20">
        <v>40053000</v>
      </c>
      <c r="K243" s="71">
        <v>100</v>
      </c>
      <c r="L243" s="60" t="s">
        <v>191</v>
      </c>
      <c r="M243" s="60" t="s">
        <v>6</v>
      </c>
      <c r="N243" s="21" t="s">
        <v>446</v>
      </c>
      <c r="O243" s="40" t="s">
        <v>445</v>
      </c>
      <c r="P243" s="40" t="s">
        <v>444</v>
      </c>
      <c r="Q243" s="31">
        <v>4</v>
      </c>
      <c r="R243" s="32">
        <v>12</v>
      </c>
      <c r="S243" s="15">
        <v>0</v>
      </c>
      <c r="T243" s="16">
        <v>0</v>
      </c>
      <c r="U243" s="15">
        <v>23118.24438</v>
      </c>
      <c r="V243" s="15">
        <v>18416.222699999998</v>
      </c>
      <c r="W243" s="16">
        <v>0</v>
      </c>
      <c r="X243" s="15">
        <v>0</v>
      </c>
      <c r="Y243" s="16">
        <v>0</v>
      </c>
      <c r="Z243" s="6"/>
    </row>
    <row r="244" spans="1:26" ht="48" customHeight="1" x14ac:dyDescent="0.2">
      <c r="A244" s="1"/>
      <c r="B244" s="75"/>
      <c r="C244" s="75"/>
      <c r="D244" s="76"/>
      <c r="E244" s="77"/>
      <c r="F244" s="78"/>
      <c r="G244" s="79"/>
      <c r="H244" s="80">
        <v>40</v>
      </c>
      <c r="I244" s="79" t="s">
        <v>89</v>
      </c>
      <c r="J244" s="20">
        <v>40066000</v>
      </c>
      <c r="K244" s="71">
        <v>100</v>
      </c>
      <c r="L244" s="60" t="s">
        <v>197</v>
      </c>
      <c r="M244" s="60" t="s">
        <v>6</v>
      </c>
      <c r="N244" s="21" t="s">
        <v>446</v>
      </c>
      <c r="O244" s="40" t="s">
        <v>445</v>
      </c>
      <c r="P244" s="40" t="s">
        <v>1050</v>
      </c>
      <c r="Q244" s="31">
        <v>7</v>
      </c>
      <c r="R244" s="32">
        <v>9</v>
      </c>
      <c r="S244" s="15">
        <v>0</v>
      </c>
      <c r="T244" s="16">
        <v>0</v>
      </c>
      <c r="U244" s="15">
        <v>914.48901000000001</v>
      </c>
      <c r="V244" s="15">
        <v>693.85107000000005</v>
      </c>
      <c r="W244" s="16">
        <v>1078.93649</v>
      </c>
      <c r="X244" s="15">
        <v>841.97023000000002</v>
      </c>
      <c r="Y244" s="16">
        <v>841.97023000000002</v>
      </c>
      <c r="Z244" s="6"/>
    </row>
    <row r="245" spans="1:26" ht="48" customHeight="1" x14ac:dyDescent="0.2">
      <c r="A245" s="1"/>
      <c r="B245" s="75">
        <v>300000000</v>
      </c>
      <c r="C245" s="75">
        <v>302000000</v>
      </c>
      <c r="D245" s="76">
        <v>302000000</v>
      </c>
      <c r="E245" s="77">
        <v>302000002</v>
      </c>
      <c r="F245" s="78" t="s">
        <v>1</v>
      </c>
      <c r="G245" s="79" t="s">
        <v>1</v>
      </c>
      <c r="H245" s="80">
        <v>50</v>
      </c>
      <c r="I245" s="79" t="s">
        <v>8</v>
      </c>
      <c r="J245" s="20">
        <v>50003000</v>
      </c>
      <c r="K245" s="71">
        <v>100</v>
      </c>
      <c r="L245" s="60" t="s">
        <v>443</v>
      </c>
      <c r="M245" s="60" t="s">
        <v>6</v>
      </c>
      <c r="N245" s="21" t="s">
        <v>414</v>
      </c>
      <c r="O245" s="40" t="s">
        <v>442</v>
      </c>
      <c r="P245" s="40" t="s">
        <v>412</v>
      </c>
      <c r="Q245" s="31">
        <v>1</v>
      </c>
      <c r="R245" s="32">
        <v>6</v>
      </c>
      <c r="S245" s="105">
        <v>42543.76</v>
      </c>
      <c r="T245" s="105">
        <v>42533.9</v>
      </c>
      <c r="U245" s="105">
        <v>44888.4</v>
      </c>
      <c r="V245" s="105">
        <v>36668.400000000001</v>
      </c>
      <c r="W245" s="105">
        <v>43860.352400000003</v>
      </c>
      <c r="X245" s="105">
        <v>40899.005360000003</v>
      </c>
      <c r="Y245" s="105">
        <v>39549.67211</v>
      </c>
      <c r="Z245" s="6"/>
    </row>
    <row r="246" spans="1:26" ht="48" customHeight="1" x14ac:dyDescent="0.2">
      <c r="A246" s="1"/>
      <c r="B246" s="75">
        <v>300000000</v>
      </c>
      <c r="C246" s="75">
        <v>302000000</v>
      </c>
      <c r="D246" s="76">
        <v>302000000</v>
      </c>
      <c r="E246" s="77">
        <v>302000002</v>
      </c>
      <c r="F246" s="78" t="s">
        <v>1</v>
      </c>
      <c r="G246" s="79" t="s">
        <v>1</v>
      </c>
      <c r="H246" s="80">
        <v>50</v>
      </c>
      <c r="I246" s="79" t="s">
        <v>8</v>
      </c>
      <c r="J246" s="20">
        <v>50106000</v>
      </c>
      <c r="K246" s="71">
        <v>100</v>
      </c>
      <c r="L246" s="60" t="s">
        <v>423</v>
      </c>
      <c r="M246" s="60" t="s">
        <v>6</v>
      </c>
      <c r="N246" s="21" t="s">
        <v>441</v>
      </c>
      <c r="O246" s="40" t="s">
        <v>440</v>
      </c>
      <c r="P246" s="40" t="s">
        <v>439</v>
      </c>
      <c r="Q246" s="8">
        <v>1</v>
      </c>
      <c r="R246" s="9">
        <v>6</v>
      </c>
      <c r="S246" s="106">
        <v>770</v>
      </c>
      <c r="T246" s="107">
        <v>770</v>
      </c>
      <c r="U246" s="106">
        <v>703.9</v>
      </c>
      <c r="V246" s="106">
        <v>703.9</v>
      </c>
      <c r="W246" s="107">
        <v>857.94500000000005</v>
      </c>
      <c r="X246" s="106">
        <v>0</v>
      </c>
      <c r="Y246" s="107">
        <v>0</v>
      </c>
      <c r="Z246" s="6"/>
    </row>
    <row r="247" spans="1:26" ht="48" customHeight="1" x14ac:dyDescent="0.2">
      <c r="A247" s="1"/>
      <c r="B247" s="75">
        <v>300000000</v>
      </c>
      <c r="C247" s="75">
        <v>302000000</v>
      </c>
      <c r="D247" s="76">
        <v>302000000</v>
      </c>
      <c r="E247" s="77">
        <v>302000002</v>
      </c>
      <c r="F247" s="78" t="s">
        <v>1</v>
      </c>
      <c r="G247" s="79" t="s">
        <v>1</v>
      </c>
      <c r="H247" s="80">
        <v>70</v>
      </c>
      <c r="I247" s="79" t="s">
        <v>94</v>
      </c>
      <c r="J247" s="20">
        <v>70020001</v>
      </c>
      <c r="K247" s="71">
        <v>100</v>
      </c>
      <c r="L247" s="60" t="s">
        <v>438</v>
      </c>
      <c r="M247" s="60" t="s">
        <v>6</v>
      </c>
      <c r="N247" s="21" t="s">
        <v>437</v>
      </c>
      <c r="O247" s="40" t="s">
        <v>436</v>
      </c>
      <c r="P247" s="40" t="s">
        <v>435</v>
      </c>
      <c r="Q247" s="31">
        <v>1</v>
      </c>
      <c r="R247" s="32">
        <v>13</v>
      </c>
      <c r="S247" s="73">
        <v>29641.251</v>
      </c>
      <c r="T247" s="74">
        <v>29641.251</v>
      </c>
      <c r="U247" s="73">
        <v>31615.807000000001</v>
      </c>
      <c r="V247" s="73">
        <v>26093.085999999999</v>
      </c>
      <c r="W247" s="74">
        <v>22306.623039999999</v>
      </c>
      <c r="X247" s="73">
        <v>24484.404139999999</v>
      </c>
      <c r="Y247" s="74">
        <v>24483.968140000001</v>
      </c>
      <c r="Z247" s="6"/>
    </row>
    <row r="248" spans="1:26" ht="48" customHeight="1" x14ac:dyDescent="0.2">
      <c r="A248" s="1"/>
      <c r="B248" s="75">
        <v>300000000</v>
      </c>
      <c r="C248" s="75">
        <v>302000000</v>
      </c>
      <c r="D248" s="76">
        <v>302000000</v>
      </c>
      <c r="E248" s="77">
        <v>302000002</v>
      </c>
      <c r="F248" s="78" t="s">
        <v>1</v>
      </c>
      <c r="G248" s="79" t="s">
        <v>1</v>
      </c>
      <c r="H248" s="80">
        <v>231</v>
      </c>
      <c r="I248" s="79" t="s">
        <v>48</v>
      </c>
      <c r="J248" s="20">
        <v>231231172</v>
      </c>
      <c r="K248" s="71">
        <v>100</v>
      </c>
      <c r="L248" s="60" t="s">
        <v>434</v>
      </c>
      <c r="M248" s="60" t="s">
        <v>6</v>
      </c>
      <c r="N248" s="21" t="s">
        <v>433</v>
      </c>
      <c r="O248" s="40" t="s">
        <v>432</v>
      </c>
      <c r="P248" s="40" t="s">
        <v>431</v>
      </c>
      <c r="Q248" s="31">
        <v>7</v>
      </c>
      <c r="R248" s="32">
        <v>9</v>
      </c>
      <c r="S248" s="73">
        <v>33430.542750000001</v>
      </c>
      <c r="T248" s="74">
        <v>33430.542750000001</v>
      </c>
      <c r="U248" s="13">
        <v>33146.335070000001</v>
      </c>
      <c r="V248" s="13">
        <v>27599.82906</v>
      </c>
      <c r="W248" s="12">
        <v>27798.784619999999</v>
      </c>
      <c r="X248" s="13">
        <v>28902.73605</v>
      </c>
      <c r="Y248" s="12">
        <v>30130.845450000001</v>
      </c>
      <c r="Z248" s="6"/>
    </row>
    <row r="249" spans="1:26" ht="48" customHeight="1" x14ac:dyDescent="0.2">
      <c r="A249" s="1"/>
      <c r="B249" s="75">
        <v>300000000</v>
      </c>
      <c r="C249" s="75">
        <v>302000000</v>
      </c>
      <c r="D249" s="76">
        <v>302000000</v>
      </c>
      <c r="E249" s="77">
        <v>302000002</v>
      </c>
      <c r="F249" s="78" t="s">
        <v>1</v>
      </c>
      <c r="G249" s="79" t="s">
        <v>1</v>
      </c>
      <c r="H249" s="80">
        <v>241</v>
      </c>
      <c r="I249" s="79" t="s">
        <v>270</v>
      </c>
      <c r="J249" s="20">
        <v>241241136</v>
      </c>
      <c r="K249" s="71">
        <v>100</v>
      </c>
      <c r="L249" s="60" t="s">
        <v>191</v>
      </c>
      <c r="M249" s="60" t="s">
        <v>6</v>
      </c>
      <c r="N249" s="21" t="s">
        <v>430</v>
      </c>
      <c r="O249" s="40" t="s">
        <v>429</v>
      </c>
      <c r="P249" s="40" t="s">
        <v>428</v>
      </c>
      <c r="Q249" s="31">
        <v>8</v>
      </c>
      <c r="R249" s="32">
        <v>4</v>
      </c>
      <c r="S249" s="73">
        <v>19420.53904</v>
      </c>
      <c r="T249" s="74">
        <v>19420.53904</v>
      </c>
      <c r="U249" s="73">
        <v>21667.806499999999</v>
      </c>
      <c r="V249" s="73">
        <v>17908.168890000001</v>
      </c>
      <c r="W249" s="74">
        <v>16178.281129999999</v>
      </c>
      <c r="X249" s="73">
        <v>12188</v>
      </c>
      <c r="Y249" s="74">
        <v>12188</v>
      </c>
      <c r="Z249" s="6"/>
    </row>
    <row r="250" spans="1:26" ht="48" customHeight="1" x14ac:dyDescent="0.2">
      <c r="A250" s="1"/>
      <c r="B250" s="75">
        <v>300000000</v>
      </c>
      <c r="C250" s="75">
        <v>302000000</v>
      </c>
      <c r="D250" s="76">
        <v>302000000</v>
      </c>
      <c r="E250" s="77">
        <v>302000002</v>
      </c>
      <c r="F250" s="78" t="s">
        <v>1</v>
      </c>
      <c r="G250" s="79" t="s">
        <v>1</v>
      </c>
      <c r="H250" s="80">
        <v>301</v>
      </c>
      <c r="I250" s="79" t="s">
        <v>294</v>
      </c>
      <c r="J250" s="20">
        <v>301004000</v>
      </c>
      <c r="K250" s="71">
        <v>100</v>
      </c>
      <c r="L250" s="60" t="s">
        <v>427</v>
      </c>
      <c r="M250" s="60" t="s">
        <v>6</v>
      </c>
      <c r="N250" s="21" t="s">
        <v>426</v>
      </c>
      <c r="O250" s="40" t="s">
        <v>425</v>
      </c>
      <c r="P250" s="40" t="s">
        <v>424</v>
      </c>
      <c r="Q250" s="31">
        <v>1</v>
      </c>
      <c r="R250" s="32">
        <v>6</v>
      </c>
      <c r="S250" s="108">
        <v>2843.4</v>
      </c>
      <c r="T250" s="108">
        <v>2843.4</v>
      </c>
      <c r="U250" s="108">
        <v>3031.76</v>
      </c>
      <c r="V250" s="108">
        <v>2461.1999999999998</v>
      </c>
      <c r="W250" s="108">
        <v>2409.5</v>
      </c>
      <c r="X250" s="108">
        <v>2843.1</v>
      </c>
      <c r="Y250" s="108">
        <v>2841.1</v>
      </c>
      <c r="Z250" s="6"/>
    </row>
    <row r="251" spans="1:26" ht="48" customHeight="1" x14ac:dyDescent="0.2">
      <c r="A251" s="1"/>
      <c r="B251" s="75">
        <v>300000000</v>
      </c>
      <c r="C251" s="75">
        <v>302000000</v>
      </c>
      <c r="D251" s="76">
        <v>302000000</v>
      </c>
      <c r="E251" s="77">
        <v>302000002</v>
      </c>
      <c r="F251" s="78" t="s">
        <v>1</v>
      </c>
      <c r="G251" s="79" t="s">
        <v>1</v>
      </c>
      <c r="H251" s="80">
        <v>301</v>
      </c>
      <c r="I251" s="79" t="s">
        <v>294</v>
      </c>
      <c r="J251" s="20">
        <v>301006000</v>
      </c>
      <c r="K251" s="71">
        <v>100</v>
      </c>
      <c r="L251" s="60" t="s">
        <v>423</v>
      </c>
      <c r="M251" s="60" t="s">
        <v>6</v>
      </c>
      <c r="N251" s="21" t="s">
        <v>422</v>
      </c>
      <c r="O251" s="40" t="s">
        <v>421</v>
      </c>
      <c r="P251" s="40" t="s">
        <v>420</v>
      </c>
      <c r="Q251" s="31">
        <v>1</v>
      </c>
      <c r="R251" s="32">
        <v>6</v>
      </c>
      <c r="S251" s="104">
        <v>311.89999999999998</v>
      </c>
      <c r="T251" s="104">
        <v>311.89999999999998</v>
      </c>
      <c r="U251" s="104">
        <v>311.89999999999998</v>
      </c>
      <c r="V251" s="104">
        <v>311.89999999999998</v>
      </c>
      <c r="W251" s="104">
        <v>311.89999999999998</v>
      </c>
      <c r="X251" s="104">
        <v>0</v>
      </c>
      <c r="Y251" s="104">
        <v>0</v>
      </c>
      <c r="Z251" s="6"/>
    </row>
    <row r="252" spans="1:26" ht="48" customHeight="1" x14ac:dyDescent="0.2">
      <c r="A252" s="1"/>
      <c r="B252" s="75">
        <v>300000000</v>
      </c>
      <c r="C252" s="75">
        <v>302000000</v>
      </c>
      <c r="D252" s="76">
        <v>302000000</v>
      </c>
      <c r="E252" s="77">
        <v>302000002</v>
      </c>
      <c r="F252" s="78" t="s">
        <v>1</v>
      </c>
      <c r="G252" s="79" t="s">
        <v>1</v>
      </c>
      <c r="H252" s="80">
        <v>301</v>
      </c>
      <c r="I252" s="79" t="s">
        <v>294</v>
      </c>
      <c r="J252" s="20">
        <v>301008000</v>
      </c>
      <c r="K252" s="71">
        <v>100</v>
      </c>
      <c r="L252" s="60" t="s">
        <v>419</v>
      </c>
      <c r="M252" s="60" t="s">
        <v>6</v>
      </c>
      <c r="N252" s="21" t="s">
        <v>418</v>
      </c>
      <c r="O252" s="40" t="s">
        <v>417</v>
      </c>
      <c r="P252" s="40" t="s">
        <v>416</v>
      </c>
      <c r="Q252" s="31">
        <v>1</v>
      </c>
      <c r="R252" s="32">
        <v>6</v>
      </c>
      <c r="S252" s="108">
        <v>2432.4499999999998</v>
      </c>
      <c r="T252" s="108">
        <v>2432.4499999999998</v>
      </c>
      <c r="U252" s="108">
        <v>5590.1</v>
      </c>
      <c r="V252" s="108">
        <v>4748.5</v>
      </c>
      <c r="W252" s="108">
        <v>4153</v>
      </c>
      <c r="X252" s="108">
        <v>4908.3</v>
      </c>
      <c r="Y252" s="108">
        <v>4908.3</v>
      </c>
      <c r="Z252" s="6"/>
    </row>
    <row r="253" spans="1:26" ht="48" customHeight="1" x14ac:dyDescent="0.2">
      <c r="A253" s="1"/>
      <c r="B253" s="75">
        <v>300000000</v>
      </c>
      <c r="C253" s="75">
        <v>302000000</v>
      </c>
      <c r="D253" s="76">
        <v>302000000</v>
      </c>
      <c r="E253" s="77">
        <v>302000002</v>
      </c>
      <c r="F253" s="78" t="s">
        <v>1</v>
      </c>
      <c r="G253" s="79" t="s">
        <v>1</v>
      </c>
      <c r="H253" s="80">
        <v>481</v>
      </c>
      <c r="I253" s="79" t="s">
        <v>84</v>
      </c>
      <c r="J253" s="20">
        <v>481481505</v>
      </c>
      <c r="K253" s="71">
        <v>100</v>
      </c>
      <c r="L253" s="60" t="s">
        <v>415</v>
      </c>
      <c r="M253" s="60" t="s">
        <v>6</v>
      </c>
      <c r="N253" s="21" t="s">
        <v>414</v>
      </c>
      <c r="O253" s="40" t="s">
        <v>413</v>
      </c>
      <c r="P253" s="40" t="s">
        <v>412</v>
      </c>
      <c r="Q253" s="31">
        <v>4</v>
      </c>
      <c r="R253" s="32">
        <v>12</v>
      </c>
      <c r="S253" s="82">
        <v>2961.86</v>
      </c>
      <c r="T253" s="82">
        <v>2961.86</v>
      </c>
      <c r="U253" s="82">
        <v>3767.8205400000002</v>
      </c>
      <c r="V253" s="82">
        <v>3767.8205400000002</v>
      </c>
      <c r="W253" s="82">
        <v>3990.4076599999999</v>
      </c>
      <c r="X253" s="82">
        <v>0</v>
      </c>
      <c r="Y253" s="82">
        <v>0</v>
      </c>
      <c r="Z253" s="6"/>
    </row>
    <row r="254" spans="1:26" ht="48" customHeight="1" x14ac:dyDescent="0.2">
      <c r="A254" s="1"/>
      <c r="B254" s="26">
        <v>300000000</v>
      </c>
      <c r="C254" s="26">
        <v>302000000</v>
      </c>
      <c r="D254" s="43">
        <v>302000000</v>
      </c>
      <c r="E254" s="44">
        <v>302000002</v>
      </c>
      <c r="F254" s="83" t="s">
        <v>1</v>
      </c>
      <c r="G254" s="84" t="s">
        <v>1</v>
      </c>
      <c r="H254" s="85">
        <v>481</v>
      </c>
      <c r="I254" s="84" t="s">
        <v>84</v>
      </c>
      <c r="J254" s="86">
        <v>481481690</v>
      </c>
      <c r="K254" s="71">
        <v>100</v>
      </c>
      <c r="L254" s="87" t="s">
        <v>411</v>
      </c>
      <c r="M254" s="87" t="s">
        <v>6</v>
      </c>
      <c r="N254" s="30" t="s">
        <v>410</v>
      </c>
      <c r="O254" s="25" t="s">
        <v>409</v>
      </c>
      <c r="P254" s="25" t="s">
        <v>408</v>
      </c>
      <c r="Q254" s="31">
        <v>4</v>
      </c>
      <c r="R254" s="32">
        <v>12</v>
      </c>
      <c r="S254" s="82">
        <v>24570.497520000001</v>
      </c>
      <c r="T254" s="82">
        <v>24570.497520000001</v>
      </c>
      <c r="U254" s="82">
        <v>26572.516729999999</v>
      </c>
      <c r="V254" s="82">
        <v>21384.97839</v>
      </c>
      <c r="W254" s="82">
        <v>23742.926449999999</v>
      </c>
      <c r="X254" s="82">
        <v>29981.282810000001</v>
      </c>
      <c r="Y254" s="82">
        <v>29981.282810000001</v>
      </c>
      <c r="Z254" s="6"/>
    </row>
    <row r="255" spans="1:26" ht="48" customHeight="1" x14ac:dyDescent="0.2">
      <c r="A255" s="1"/>
      <c r="B255" s="135">
        <v>302000003</v>
      </c>
      <c r="C255" s="135"/>
      <c r="D255" s="135"/>
      <c r="E255" s="138"/>
      <c r="F255" s="45">
        <v>302000003</v>
      </c>
      <c r="G255" s="46" t="s">
        <v>407</v>
      </c>
      <c r="H255" s="148"/>
      <c r="I255" s="148"/>
      <c r="J255" s="148"/>
      <c r="K255" s="29">
        <v>600</v>
      </c>
      <c r="L255" s="21"/>
      <c r="M255" s="149"/>
      <c r="N255" s="149"/>
      <c r="O255" s="149"/>
      <c r="P255" s="150"/>
      <c r="Q255" s="8" t="s">
        <v>1</v>
      </c>
      <c r="R255" s="9" t="s">
        <v>1</v>
      </c>
      <c r="S255" s="47">
        <f>S256</f>
        <v>130</v>
      </c>
      <c r="T255" s="47">
        <f t="shared" ref="T255:Y255" si="50">T256</f>
        <v>94.9</v>
      </c>
      <c r="U255" s="47">
        <f t="shared" si="50"/>
        <v>220</v>
      </c>
      <c r="V255" s="47">
        <f t="shared" si="50"/>
        <v>135.6</v>
      </c>
      <c r="W255" s="47">
        <f t="shared" si="50"/>
        <v>500</v>
      </c>
      <c r="X255" s="47">
        <f t="shared" si="50"/>
        <v>500</v>
      </c>
      <c r="Y255" s="47">
        <f t="shared" si="50"/>
        <v>500</v>
      </c>
      <c r="Z255" s="6"/>
    </row>
    <row r="256" spans="1:26" ht="48" customHeight="1" x14ac:dyDescent="0.2">
      <c r="A256" s="1"/>
      <c r="B256" s="48">
        <v>300000000</v>
      </c>
      <c r="C256" s="48">
        <v>302000000</v>
      </c>
      <c r="D256" s="49">
        <v>302000000</v>
      </c>
      <c r="E256" s="50">
        <v>302000003</v>
      </c>
      <c r="F256" s="51" t="s">
        <v>1</v>
      </c>
      <c r="G256" s="52" t="s">
        <v>1</v>
      </c>
      <c r="H256" s="53">
        <v>50</v>
      </c>
      <c r="I256" s="52" t="s">
        <v>8</v>
      </c>
      <c r="J256" s="22">
        <v>50005000</v>
      </c>
      <c r="K256" s="71">
        <v>600</v>
      </c>
      <c r="L256" s="54" t="s">
        <v>406</v>
      </c>
      <c r="M256" s="54" t="s">
        <v>6</v>
      </c>
      <c r="N256" s="55" t="s">
        <v>405</v>
      </c>
      <c r="O256" s="42" t="s">
        <v>404</v>
      </c>
      <c r="P256" s="42" t="s">
        <v>403</v>
      </c>
      <c r="Q256" s="56">
        <v>13</v>
      </c>
      <c r="R256" s="57">
        <v>1</v>
      </c>
      <c r="S256" s="13">
        <v>130</v>
      </c>
      <c r="T256" s="12">
        <v>94.9</v>
      </c>
      <c r="U256" s="13">
        <v>220</v>
      </c>
      <c r="V256" s="13">
        <v>135.6</v>
      </c>
      <c r="W256" s="12">
        <v>500</v>
      </c>
      <c r="X256" s="13">
        <v>500</v>
      </c>
      <c r="Y256" s="12">
        <v>500</v>
      </c>
      <c r="Z256" s="6"/>
    </row>
    <row r="257" spans="1:26" ht="48" customHeight="1" x14ac:dyDescent="0.2">
      <c r="A257" s="1"/>
      <c r="B257" s="135">
        <v>302000006</v>
      </c>
      <c r="C257" s="135"/>
      <c r="D257" s="135"/>
      <c r="E257" s="138"/>
      <c r="F257" s="45">
        <v>302000006</v>
      </c>
      <c r="G257" s="46" t="s">
        <v>402</v>
      </c>
      <c r="H257" s="148"/>
      <c r="I257" s="148"/>
      <c r="J257" s="148"/>
      <c r="K257" s="29">
        <v>100</v>
      </c>
      <c r="L257" s="21"/>
      <c r="M257" s="149"/>
      <c r="N257" s="149"/>
      <c r="O257" s="149"/>
      <c r="P257" s="150"/>
      <c r="Q257" s="8" t="s">
        <v>1</v>
      </c>
      <c r="R257" s="9" t="s">
        <v>1</v>
      </c>
      <c r="S257" s="47">
        <f>S258+S259</f>
        <v>1245.3</v>
      </c>
      <c r="T257" s="47">
        <f t="shared" ref="T257:Y257" si="51">T258+T259</f>
        <v>140</v>
      </c>
      <c r="U257" s="47">
        <f t="shared" si="51"/>
        <v>719.2</v>
      </c>
      <c r="V257" s="47">
        <f t="shared" si="51"/>
        <v>300</v>
      </c>
      <c r="W257" s="47">
        <f t="shared" si="51"/>
        <v>15000</v>
      </c>
      <c r="X257" s="47">
        <f t="shared" si="51"/>
        <v>15000</v>
      </c>
      <c r="Y257" s="47">
        <f t="shared" si="51"/>
        <v>15000</v>
      </c>
      <c r="Z257" s="6"/>
    </row>
    <row r="258" spans="1:26" ht="48" customHeight="1" x14ac:dyDescent="0.2">
      <c r="A258" s="1"/>
      <c r="B258" s="2">
        <v>300000000</v>
      </c>
      <c r="C258" s="2">
        <v>302000000</v>
      </c>
      <c r="D258" s="3">
        <v>302000000</v>
      </c>
      <c r="E258" s="67">
        <v>302000006</v>
      </c>
      <c r="F258" s="68" t="s">
        <v>1</v>
      </c>
      <c r="G258" s="4" t="s">
        <v>1</v>
      </c>
      <c r="H258" s="69">
        <v>40</v>
      </c>
      <c r="I258" s="4" t="s">
        <v>89</v>
      </c>
      <c r="J258" s="70">
        <v>40000010</v>
      </c>
      <c r="K258" s="71">
        <v>100</v>
      </c>
      <c r="L258" s="5" t="s">
        <v>401</v>
      </c>
      <c r="M258" s="5" t="s">
        <v>6</v>
      </c>
      <c r="N258" s="72" t="s">
        <v>400</v>
      </c>
      <c r="O258" s="41" t="s">
        <v>399</v>
      </c>
      <c r="P258" s="41" t="s">
        <v>398</v>
      </c>
      <c r="Q258" s="56">
        <v>3</v>
      </c>
      <c r="R258" s="57">
        <v>10</v>
      </c>
      <c r="S258" s="13">
        <v>140</v>
      </c>
      <c r="T258" s="12">
        <v>140</v>
      </c>
      <c r="U258" s="13">
        <v>300</v>
      </c>
      <c r="V258" s="13">
        <v>300</v>
      </c>
      <c r="W258" s="12">
        <v>0</v>
      </c>
      <c r="X258" s="13">
        <v>0</v>
      </c>
      <c r="Y258" s="12">
        <v>0</v>
      </c>
      <c r="Z258" s="6"/>
    </row>
    <row r="259" spans="1:26" ht="48" customHeight="1" x14ac:dyDescent="0.2">
      <c r="A259" s="1"/>
      <c r="B259" s="26">
        <v>300000000</v>
      </c>
      <c r="C259" s="26">
        <v>302000000</v>
      </c>
      <c r="D259" s="43">
        <v>302000000</v>
      </c>
      <c r="E259" s="44">
        <v>302000006</v>
      </c>
      <c r="F259" s="83" t="s">
        <v>1</v>
      </c>
      <c r="G259" s="84" t="s">
        <v>1</v>
      </c>
      <c r="H259" s="85">
        <v>50</v>
      </c>
      <c r="I259" s="84" t="s">
        <v>8</v>
      </c>
      <c r="J259" s="86">
        <v>50007000</v>
      </c>
      <c r="K259" s="71">
        <v>100</v>
      </c>
      <c r="L259" s="87" t="s">
        <v>397</v>
      </c>
      <c r="M259" s="87" t="s">
        <v>6</v>
      </c>
      <c r="N259" s="30" t="s">
        <v>396</v>
      </c>
      <c r="O259" s="25" t="s">
        <v>395</v>
      </c>
      <c r="P259" s="25" t="s">
        <v>394</v>
      </c>
      <c r="Q259" s="31">
        <v>1</v>
      </c>
      <c r="R259" s="32">
        <v>11</v>
      </c>
      <c r="S259" s="15">
        <v>1105.3</v>
      </c>
      <c r="T259" s="16">
        <v>0</v>
      </c>
      <c r="U259" s="15">
        <v>419.2</v>
      </c>
      <c r="V259" s="15">
        <v>0</v>
      </c>
      <c r="W259" s="16">
        <v>15000</v>
      </c>
      <c r="X259" s="15">
        <v>15000</v>
      </c>
      <c r="Y259" s="16">
        <v>15000</v>
      </c>
      <c r="Z259" s="6"/>
    </row>
    <row r="260" spans="1:26" ht="48" customHeight="1" x14ac:dyDescent="0.2">
      <c r="A260" s="1"/>
      <c r="B260" s="135">
        <v>302000008</v>
      </c>
      <c r="C260" s="135"/>
      <c r="D260" s="135"/>
      <c r="E260" s="138"/>
      <c r="F260" s="45">
        <v>302000008</v>
      </c>
      <c r="G260" s="46" t="s">
        <v>393</v>
      </c>
      <c r="H260" s="148"/>
      <c r="I260" s="148"/>
      <c r="J260" s="148"/>
      <c r="K260" s="29">
        <v>100</v>
      </c>
      <c r="L260" s="21"/>
      <c r="M260" s="149"/>
      <c r="N260" s="149"/>
      <c r="O260" s="149"/>
      <c r="P260" s="150"/>
      <c r="Q260" s="8" t="s">
        <v>1</v>
      </c>
      <c r="R260" s="9" t="s">
        <v>1</v>
      </c>
      <c r="S260" s="47">
        <f>S261+S262+S263+S264+S265+S267+S268+S269+S270+S266+S271</f>
        <v>348046.77187</v>
      </c>
      <c r="T260" s="47">
        <f t="shared" ref="T260:Y260" si="52">T261+T262+T263+T264+T265+T267+T268+T269+T270+T266+T271</f>
        <v>347429.44436000002</v>
      </c>
      <c r="U260" s="47">
        <f t="shared" si="52"/>
        <v>397466.77611000004</v>
      </c>
      <c r="V260" s="47">
        <f t="shared" si="52"/>
        <v>323489.55243000004</v>
      </c>
      <c r="W260" s="47">
        <f t="shared" si="52"/>
        <v>261847.36503999998</v>
      </c>
      <c r="X260" s="47">
        <f t="shared" si="52"/>
        <v>259777.00707999998</v>
      </c>
      <c r="Y260" s="47">
        <f t="shared" si="52"/>
        <v>264522.76869</v>
      </c>
      <c r="Z260" s="6"/>
    </row>
    <row r="261" spans="1:26" ht="48" customHeight="1" x14ac:dyDescent="0.2">
      <c r="A261" s="1"/>
      <c r="B261" s="2">
        <v>300000000</v>
      </c>
      <c r="C261" s="2">
        <v>302000000</v>
      </c>
      <c r="D261" s="3">
        <v>302000000</v>
      </c>
      <c r="E261" s="67">
        <v>302000008</v>
      </c>
      <c r="F261" s="68" t="s">
        <v>1</v>
      </c>
      <c r="G261" s="4" t="s">
        <v>1</v>
      </c>
      <c r="H261" s="69">
        <v>40</v>
      </c>
      <c r="I261" s="4" t="s">
        <v>89</v>
      </c>
      <c r="J261" s="70">
        <v>40001000</v>
      </c>
      <c r="K261" s="71">
        <v>100</v>
      </c>
      <c r="L261" s="5" t="s">
        <v>392</v>
      </c>
      <c r="M261" s="5" t="s">
        <v>6</v>
      </c>
      <c r="N261" s="72" t="s">
        <v>391</v>
      </c>
      <c r="O261" s="41" t="s">
        <v>390</v>
      </c>
      <c r="P261" s="41" t="s">
        <v>389</v>
      </c>
      <c r="Q261" s="56">
        <v>4</v>
      </c>
      <c r="R261" s="57">
        <v>12</v>
      </c>
      <c r="S261" s="13">
        <v>10</v>
      </c>
      <c r="T261" s="12">
        <v>10</v>
      </c>
      <c r="U261" s="13">
        <v>0</v>
      </c>
      <c r="V261" s="13">
        <v>0</v>
      </c>
      <c r="W261" s="12">
        <v>0</v>
      </c>
      <c r="X261" s="13">
        <v>0</v>
      </c>
      <c r="Y261" s="12">
        <v>0</v>
      </c>
      <c r="Z261" s="6"/>
    </row>
    <row r="262" spans="1:26" ht="48" customHeight="1" x14ac:dyDescent="0.2">
      <c r="A262" s="1"/>
      <c r="B262" s="75">
        <v>300000000</v>
      </c>
      <c r="C262" s="75">
        <v>302000000</v>
      </c>
      <c r="D262" s="76">
        <v>302000000</v>
      </c>
      <c r="E262" s="77">
        <v>302000008</v>
      </c>
      <c r="F262" s="78" t="s">
        <v>1</v>
      </c>
      <c r="G262" s="79" t="s">
        <v>1</v>
      </c>
      <c r="H262" s="80">
        <v>40</v>
      </c>
      <c r="I262" s="79" t="s">
        <v>89</v>
      </c>
      <c r="J262" s="20">
        <v>40044000</v>
      </c>
      <c r="K262" s="71">
        <v>100</v>
      </c>
      <c r="L262" s="60" t="s">
        <v>388</v>
      </c>
      <c r="M262" s="60" t="s">
        <v>6</v>
      </c>
      <c r="N262" s="21" t="s">
        <v>387</v>
      </c>
      <c r="O262" s="40" t="s">
        <v>386</v>
      </c>
      <c r="P262" s="40" t="s">
        <v>385</v>
      </c>
      <c r="Q262" s="31">
        <v>1</v>
      </c>
      <c r="R262" s="32">
        <v>13</v>
      </c>
      <c r="S262" s="15">
        <v>0</v>
      </c>
      <c r="T262" s="16">
        <v>0</v>
      </c>
      <c r="U262" s="15">
        <v>0</v>
      </c>
      <c r="V262" s="15">
        <v>0</v>
      </c>
      <c r="W262" s="16">
        <v>0</v>
      </c>
      <c r="X262" s="15">
        <v>0</v>
      </c>
      <c r="Y262" s="16">
        <v>0</v>
      </c>
      <c r="Z262" s="6"/>
    </row>
    <row r="263" spans="1:26" ht="48" customHeight="1" x14ac:dyDescent="0.2">
      <c r="A263" s="1"/>
      <c r="B263" s="75">
        <v>300000000</v>
      </c>
      <c r="C263" s="75">
        <v>302000000</v>
      </c>
      <c r="D263" s="76">
        <v>302000000</v>
      </c>
      <c r="E263" s="77">
        <v>302000008</v>
      </c>
      <c r="F263" s="78" t="s">
        <v>1</v>
      </c>
      <c r="G263" s="79" t="s">
        <v>1</v>
      </c>
      <c r="H263" s="80">
        <v>40</v>
      </c>
      <c r="I263" s="79" t="s">
        <v>89</v>
      </c>
      <c r="J263" s="20">
        <v>40400051</v>
      </c>
      <c r="K263" s="71">
        <v>100</v>
      </c>
      <c r="L263" s="60" t="s">
        <v>384</v>
      </c>
      <c r="M263" s="60" t="s">
        <v>6</v>
      </c>
      <c r="N263" s="21" t="s">
        <v>383</v>
      </c>
      <c r="O263" s="40" t="s">
        <v>382</v>
      </c>
      <c r="P263" s="40" t="s">
        <v>381</v>
      </c>
      <c r="Q263" s="31">
        <v>1</v>
      </c>
      <c r="R263" s="32">
        <v>13</v>
      </c>
      <c r="S263" s="15">
        <v>204311.74346</v>
      </c>
      <c r="T263" s="16">
        <v>204302.52965000001</v>
      </c>
      <c r="U263" s="15">
        <v>216542.39452</v>
      </c>
      <c r="V263" s="15">
        <v>172424.53842999999</v>
      </c>
      <c r="W263" s="16">
        <v>148736.3406</v>
      </c>
      <c r="X263" s="15">
        <v>132859.26478</v>
      </c>
      <c r="Y263" s="16">
        <v>133069.06878</v>
      </c>
      <c r="Z263" s="6"/>
    </row>
    <row r="264" spans="1:26" ht="48" customHeight="1" x14ac:dyDescent="0.2">
      <c r="A264" s="1"/>
      <c r="B264" s="75">
        <v>300000000</v>
      </c>
      <c r="C264" s="75">
        <v>302000000</v>
      </c>
      <c r="D264" s="76">
        <v>302000000</v>
      </c>
      <c r="E264" s="77">
        <v>302000008</v>
      </c>
      <c r="F264" s="78" t="s">
        <v>1</v>
      </c>
      <c r="G264" s="79" t="s">
        <v>1</v>
      </c>
      <c r="H264" s="80">
        <v>40</v>
      </c>
      <c r="I264" s="79" t="s">
        <v>89</v>
      </c>
      <c r="J264" s="20">
        <v>40500130</v>
      </c>
      <c r="K264" s="71">
        <v>100</v>
      </c>
      <c r="L264" s="60" t="s">
        <v>380</v>
      </c>
      <c r="M264" s="60" t="s">
        <v>6</v>
      </c>
      <c r="N264" s="21" t="s">
        <v>379</v>
      </c>
      <c r="O264" s="40" t="s">
        <v>378</v>
      </c>
      <c r="P264" s="40" t="s">
        <v>377</v>
      </c>
      <c r="Q264" s="31">
        <v>0</v>
      </c>
      <c r="R264" s="32">
        <v>0</v>
      </c>
      <c r="S264" s="15">
        <v>0</v>
      </c>
      <c r="T264" s="16">
        <v>0</v>
      </c>
      <c r="U264" s="15">
        <v>0</v>
      </c>
      <c r="V264" s="15">
        <v>0</v>
      </c>
      <c r="W264" s="16">
        <v>0</v>
      </c>
      <c r="X264" s="15">
        <v>0</v>
      </c>
      <c r="Y264" s="16">
        <v>0</v>
      </c>
      <c r="Z264" s="6"/>
    </row>
    <row r="265" spans="1:26" ht="48" customHeight="1" x14ac:dyDescent="0.2">
      <c r="A265" s="1"/>
      <c r="B265" s="75">
        <v>300000000</v>
      </c>
      <c r="C265" s="75">
        <v>302000000</v>
      </c>
      <c r="D265" s="76">
        <v>302000000</v>
      </c>
      <c r="E265" s="77">
        <v>302000008</v>
      </c>
      <c r="F265" s="78" t="s">
        <v>1</v>
      </c>
      <c r="G265" s="79" t="s">
        <v>1</v>
      </c>
      <c r="H265" s="80">
        <v>40</v>
      </c>
      <c r="I265" s="79" t="s">
        <v>89</v>
      </c>
      <c r="J265" s="20">
        <v>40500139</v>
      </c>
      <c r="K265" s="71">
        <v>100</v>
      </c>
      <c r="L265" s="60" t="s">
        <v>376</v>
      </c>
      <c r="M265" s="60" t="s">
        <v>6</v>
      </c>
      <c r="N265" s="21" t="s">
        <v>375</v>
      </c>
      <c r="O265" s="40" t="s">
        <v>374</v>
      </c>
      <c r="P265" s="40" t="s">
        <v>373</v>
      </c>
      <c r="Q265" s="31">
        <v>0</v>
      </c>
      <c r="R265" s="32">
        <v>0</v>
      </c>
      <c r="S265" s="15">
        <v>0</v>
      </c>
      <c r="T265" s="16">
        <v>0</v>
      </c>
      <c r="U265" s="15">
        <v>0</v>
      </c>
      <c r="V265" s="15">
        <v>0</v>
      </c>
      <c r="W265" s="16">
        <v>0</v>
      </c>
      <c r="X265" s="15">
        <v>0</v>
      </c>
      <c r="Y265" s="16">
        <v>0</v>
      </c>
      <c r="Z265" s="6"/>
    </row>
    <row r="266" spans="1:26" ht="48" customHeight="1" x14ac:dyDescent="0.2">
      <c r="A266" s="1"/>
      <c r="B266" s="75"/>
      <c r="C266" s="75"/>
      <c r="D266" s="76"/>
      <c r="E266" s="77"/>
      <c r="F266" s="78"/>
      <c r="G266" s="79"/>
      <c r="H266" s="80">
        <v>40</v>
      </c>
      <c r="I266" s="79" t="s">
        <v>89</v>
      </c>
      <c r="J266" s="20">
        <v>40053000</v>
      </c>
      <c r="K266" s="71">
        <v>100</v>
      </c>
      <c r="L266" s="60" t="s">
        <v>191</v>
      </c>
      <c r="M266" s="60" t="s">
        <v>6</v>
      </c>
      <c r="N266" s="21" t="s">
        <v>1051</v>
      </c>
      <c r="O266" s="40" t="s">
        <v>1052</v>
      </c>
      <c r="P266" s="40" t="s">
        <v>1053</v>
      </c>
      <c r="Q266" s="31">
        <v>7</v>
      </c>
      <c r="R266" s="32">
        <v>9</v>
      </c>
      <c r="S266" s="15">
        <v>0</v>
      </c>
      <c r="T266" s="16">
        <v>0</v>
      </c>
      <c r="U266" s="15">
        <v>2979.88769</v>
      </c>
      <c r="V266" s="15">
        <v>2374.5473900000002</v>
      </c>
      <c r="W266" s="16">
        <v>3588.63715</v>
      </c>
      <c r="X266" s="15">
        <v>2967.3088600000001</v>
      </c>
      <c r="Y266" s="16">
        <v>2967.3088600000001</v>
      </c>
      <c r="Z266" s="6"/>
    </row>
    <row r="267" spans="1:26" ht="48" customHeight="1" x14ac:dyDescent="0.2">
      <c r="A267" s="1"/>
      <c r="B267" s="75">
        <v>300000000</v>
      </c>
      <c r="C267" s="75">
        <v>302000000</v>
      </c>
      <c r="D267" s="76">
        <v>302000000</v>
      </c>
      <c r="E267" s="77">
        <v>302000008</v>
      </c>
      <c r="F267" s="78" t="s">
        <v>1</v>
      </c>
      <c r="G267" s="79" t="s">
        <v>1</v>
      </c>
      <c r="H267" s="80">
        <v>231</v>
      </c>
      <c r="I267" s="79" t="s">
        <v>48</v>
      </c>
      <c r="J267" s="20">
        <v>231231240</v>
      </c>
      <c r="K267" s="71">
        <v>100</v>
      </c>
      <c r="L267" s="60" t="s">
        <v>372</v>
      </c>
      <c r="M267" s="60" t="s">
        <v>6</v>
      </c>
      <c r="N267" s="21" t="s">
        <v>371</v>
      </c>
      <c r="O267" s="40" t="s">
        <v>370</v>
      </c>
      <c r="P267" s="40" t="s">
        <v>369</v>
      </c>
      <c r="Q267" s="31">
        <v>0</v>
      </c>
      <c r="R267" s="32">
        <v>0</v>
      </c>
      <c r="S267" s="15">
        <v>0</v>
      </c>
      <c r="T267" s="16">
        <v>0</v>
      </c>
      <c r="U267" s="15">
        <v>0</v>
      </c>
      <c r="V267" s="15">
        <v>0</v>
      </c>
      <c r="W267" s="16">
        <v>0</v>
      </c>
      <c r="X267" s="15">
        <v>0</v>
      </c>
      <c r="Y267" s="16">
        <v>0</v>
      </c>
      <c r="Z267" s="6"/>
    </row>
    <row r="268" spans="1:26" ht="48" customHeight="1" x14ac:dyDescent="0.2">
      <c r="A268" s="1"/>
      <c r="B268" s="75">
        <v>300000000</v>
      </c>
      <c r="C268" s="75">
        <v>302000000</v>
      </c>
      <c r="D268" s="76">
        <v>302000000</v>
      </c>
      <c r="E268" s="77">
        <v>302000008</v>
      </c>
      <c r="F268" s="78" t="s">
        <v>1</v>
      </c>
      <c r="G268" s="79" t="s">
        <v>1</v>
      </c>
      <c r="H268" s="80">
        <v>231</v>
      </c>
      <c r="I268" s="79" t="s">
        <v>48</v>
      </c>
      <c r="J268" s="20">
        <v>231231250</v>
      </c>
      <c r="K268" s="71">
        <v>100</v>
      </c>
      <c r="L268" s="60" t="s">
        <v>368</v>
      </c>
      <c r="M268" s="60" t="s">
        <v>6</v>
      </c>
      <c r="N268" s="21" t="s">
        <v>11</v>
      </c>
      <c r="O268" s="40" t="s">
        <v>367</v>
      </c>
      <c r="P268" s="40" t="s">
        <v>9</v>
      </c>
      <c r="Q268" s="31">
        <v>0</v>
      </c>
      <c r="R268" s="32">
        <v>0</v>
      </c>
      <c r="S268" s="15">
        <v>0</v>
      </c>
      <c r="T268" s="16">
        <v>0</v>
      </c>
      <c r="U268" s="15">
        <v>0</v>
      </c>
      <c r="V268" s="15">
        <v>0</v>
      </c>
      <c r="W268" s="16">
        <v>0</v>
      </c>
      <c r="X268" s="15">
        <v>0</v>
      </c>
      <c r="Y268" s="16">
        <v>0</v>
      </c>
      <c r="Z268" s="6"/>
    </row>
    <row r="269" spans="1:26" ht="48" customHeight="1" x14ac:dyDescent="0.2">
      <c r="A269" s="1"/>
      <c r="B269" s="75">
        <v>300000000</v>
      </c>
      <c r="C269" s="75">
        <v>302000000</v>
      </c>
      <c r="D269" s="76">
        <v>302000000</v>
      </c>
      <c r="E269" s="77">
        <v>302000008</v>
      </c>
      <c r="F269" s="78" t="s">
        <v>1</v>
      </c>
      <c r="G269" s="79" t="s">
        <v>1</v>
      </c>
      <c r="H269" s="80">
        <v>241</v>
      </c>
      <c r="I269" s="79" t="s">
        <v>270</v>
      </c>
      <c r="J269" s="20">
        <v>241241131</v>
      </c>
      <c r="K269" s="71">
        <v>100</v>
      </c>
      <c r="L269" s="60" t="s">
        <v>366</v>
      </c>
      <c r="M269" s="60" t="s">
        <v>6</v>
      </c>
      <c r="N269" s="21" t="s">
        <v>365</v>
      </c>
      <c r="O269" s="40" t="s">
        <v>364</v>
      </c>
      <c r="P269" s="40" t="s">
        <v>363</v>
      </c>
      <c r="Q269" s="31">
        <v>8</v>
      </c>
      <c r="R269" s="32">
        <v>4</v>
      </c>
      <c r="S269" s="73">
        <v>77390.040770000007</v>
      </c>
      <c r="T269" s="74">
        <v>77369.140830000004</v>
      </c>
      <c r="U269" s="73">
        <v>71161.392349999995</v>
      </c>
      <c r="V269" s="73">
        <v>67592.350510000004</v>
      </c>
      <c r="W269" s="74">
        <v>0</v>
      </c>
      <c r="X269" s="73">
        <v>0</v>
      </c>
      <c r="Y269" s="74">
        <v>0</v>
      </c>
      <c r="Z269" s="6"/>
    </row>
    <row r="270" spans="1:26" ht="48" customHeight="1" x14ac:dyDescent="0.2">
      <c r="A270" s="1"/>
      <c r="B270" s="26">
        <v>300000000</v>
      </c>
      <c r="C270" s="26">
        <v>302000000</v>
      </c>
      <c r="D270" s="43">
        <v>302000000</v>
      </c>
      <c r="E270" s="44">
        <v>302000008</v>
      </c>
      <c r="F270" s="83" t="s">
        <v>1</v>
      </c>
      <c r="G270" s="84" t="s">
        <v>1</v>
      </c>
      <c r="H270" s="85">
        <v>481</v>
      </c>
      <c r="I270" s="84" t="s">
        <v>84</v>
      </c>
      <c r="J270" s="86">
        <v>481481050</v>
      </c>
      <c r="K270" s="71">
        <v>100</v>
      </c>
      <c r="L270" s="87" t="s">
        <v>362</v>
      </c>
      <c r="M270" s="87" t="s">
        <v>6</v>
      </c>
      <c r="N270" s="30" t="s">
        <v>361</v>
      </c>
      <c r="O270" s="25" t="s">
        <v>360</v>
      </c>
      <c r="P270" s="25" t="s">
        <v>359</v>
      </c>
      <c r="Q270" s="31">
        <v>4</v>
      </c>
      <c r="R270" s="32">
        <v>12</v>
      </c>
      <c r="S270" s="82">
        <v>66334.987640000007</v>
      </c>
      <c r="T270" s="82">
        <v>65747.773879999993</v>
      </c>
      <c r="U270" s="82">
        <v>59124.401550000002</v>
      </c>
      <c r="V270" s="82">
        <v>48622.916100000002</v>
      </c>
      <c r="W270" s="82">
        <v>46256.301359999998</v>
      </c>
      <c r="X270" s="82">
        <v>64401.519809999998</v>
      </c>
      <c r="Y270" s="82">
        <v>67849.64417</v>
      </c>
      <c r="Z270" s="6"/>
    </row>
    <row r="271" spans="1:26" ht="48" customHeight="1" x14ac:dyDescent="0.2">
      <c r="A271" s="1"/>
      <c r="B271" s="26"/>
      <c r="C271" s="26"/>
      <c r="D271" s="43"/>
      <c r="E271" s="43"/>
      <c r="F271" s="88"/>
      <c r="G271" s="84"/>
      <c r="H271" s="85">
        <v>50</v>
      </c>
      <c r="I271" s="84" t="s">
        <v>8</v>
      </c>
      <c r="J271" s="86" t="s">
        <v>1152</v>
      </c>
      <c r="K271" s="11" t="s">
        <v>1019</v>
      </c>
      <c r="L271" s="87" t="s">
        <v>1153</v>
      </c>
      <c r="M271" s="87" t="s">
        <v>6</v>
      </c>
      <c r="N271" s="21" t="s">
        <v>11</v>
      </c>
      <c r="O271" s="25" t="s">
        <v>1154</v>
      </c>
      <c r="P271" s="26" t="s">
        <v>9</v>
      </c>
      <c r="Q271" s="31">
        <v>1</v>
      </c>
      <c r="R271" s="32">
        <v>13</v>
      </c>
      <c r="S271" s="105">
        <v>0</v>
      </c>
      <c r="T271" s="105">
        <v>0</v>
      </c>
      <c r="U271" s="105">
        <f>47631.8+15.2+11.7</f>
        <v>47658.7</v>
      </c>
      <c r="V271" s="105">
        <f>32460+15.2</f>
        <v>32475.200000000001</v>
      </c>
      <c r="W271" s="105">
        <v>63266.085930000001</v>
      </c>
      <c r="X271" s="105">
        <v>59548.913630000003</v>
      </c>
      <c r="Y271" s="105">
        <v>60636.746879999999</v>
      </c>
      <c r="Z271" s="6"/>
    </row>
    <row r="272" spans="1:26" ht="48" customHeight="1" x14ac:dyDescent="0.2">
      <c r="A272" s="1"/>
      <c r="B272" s="135">
        <v>302000017</v>
      </c>
      <c r="C272" s="135"/>
      <c r="D272" s="135"/>
      <c r="E272" s="138"/>
      <c r="F272" s="45">
        <v>302000017</v>
      </c>
      <c r="G272" s="46" t="s">
        <v>358</v>
      </c>
      <c r="H272" s="148"/>
      <c r="I272" s="148"/>
      <c r="J272" s="148"/>
      <c r="K272" s="29">
        <v>100</v>
      </c>
      <c r="L272" s="21"/>
      <c r="M272" s="149"/>
      <c r="N272" s="149"/>
      <c r="O272" s="149"/>
      <c r="P272" s="150"/>
      <c r="Q272" s="8" t="s">
        <v>1</v>
      </c>
      <c r="R272" s="9" t="s">
        <v>1</v>
      </c>
      <c r="S272" s="47">
        <f>S273+S274+S275+S276</f>
        <v>29910.727890000002</v>
      </c>
      <c r="T272" s="47">
        <f t="shared" ref="T272:Y272" si="53">T273+T274+T275+T276</f>
        <v>29910.727890000002</v>
      </c>
      <c r="U272" s="47">
        <f t="shared" si="53"/>
        <v>24836.239000000001</v>
      </c>
      <c r="V272" s="47">
        <f t="shared" si="53"/>
        <v>21126.86536</v>
      </c>
      <c r="W272" s="47">
        <f t="shared" si="53"/>
        <v>27886.9</v>
      </c>
      <c r="X272" s="47">
        <f t="shared" si="53"/>
        <v>26886.9</v>
      </c>
      <c r="Y272" s="47">
        <f t="shared" si="53"/>
        <v>26886.9</v>
      </c>
      <c r="Z272" s="6"/>
    </row>
    <row r="273" spans="1:26" ht="48" customHeight="1" x14ac:dyDescent="0.2">
      <c r="A273" s="1"/>
      <c r="B273" s="2">
        <v>300000000</v>
      </c>
      <c r="C273" s="2">
        <v>302000000</v>
      </c>
      <c r="D273" s="3">
        <v>302000000</v>
      </c>
      <c r="E273" s="67">
        <v>302000017</v>
      </c>
      <c r="F273" s="68" t="s">
        <v>1</v>
      </c>
      <c r="G273" s="4" t="s">
        <v>1</v>
      </c>
      <c r="H273" s="69">
        <v>231</v>
      </c>
      <c r="I273" s="4" t="s">
        <v>48</v>
      </c>
      <c r="J273" s="70">
        <v>231027000</v>
      </c>
      <c r="K273" s="71">
        <v>100</v>
      </c>
      <c r="L273" s="5" t="s">
        <v>357</v>
      </c>
      <c r="M273" s="5" t="s">
        <v>6</v>
      </c>
      <c r="N273" s="72" t="s">
        <v>356</v>
      </c>
      <c r="O273" s="41" t="s">
        <v>355</v>
      </c>
      <c r="P273" s="41" t="s">
        <v>354</v>
      </c>
      <c r="Q273" s="56">
        <v>4</v>
      </c>
      <c r="R273" s="57">
        <v>10</v>
      </c>
      <c r="S273" s="62">
        <v>9537.8850000000002</v>
      </c>
      <c r="T273" s="62">
        <v>9537.8850000000002</v>
      </c>
      <c r="U273" s="14">
        <v>11200</v>
      </c>
      <c r="V273" s="14">
        <v>10555.1</v>
      </c>
      <c r="W273" s="14">
        <v>11200</v>
      </c>
      <c r="X273" s="14">
        <v>11200</v>
      </c>
      <c r="Y273" s="14">
        <v>11200</v>
      </c>
      <c r="Z273" s="6"/>
    </row>
    <row r="274" spans="1:26" ht="48" customHeight="1" x14ac:dyDescent="0.2">
      <c r="A274" s="1"/>
      <c r="B274" s="75">
        <v>300000000</v>
      </c>
      <c r="C274" s="75">
        <v>302000000</v>
      </c>
      <c r="D274" s="76">
        <v>302000000</v>
      </c>
      <c r="E274" s="77">
        <v>302000017</v>
      </c>
      <c r="F274" s="78" t="s">
        <v>1</v>
      </c>
      <c r="G274" s="79" t="s">
        <v>1</v>
      </c>
      <c r="H274" s="80">
        <v>241</v>
      </c>
      <c r="I274" s="79" t="s">
        <v>270</v>
      </c>
      <c r="J274" s="20">
        <v>241016000</v>
      </c>
      <c r="K274" s="71">
        <v>100</v>
      </c>
      <c r="L274" s="60" t="s">
        <v>353</v>
      </c>
      <c r="M274" s="60" t="s">
        <v>6</v>
      </c>
      <c r="N274" s="21" t="s">
        <v>352</v>
      </c>
      <c r="O274" s="40" t="s">
        <v>351</v>
      </c>
      <c r="P274" s="40" t="s">
        <v>350</v>
      </c>
      <c r="Q274" s="31">
        <v>12</v>
      </c>
      <c r="R274" s="32">
        <v>2</v>
      </c>
      <c r="S274" s="73">
        <v>14607.785889999999</v>
      </c>
      <c r="T274" s="74">
        <v>14607.785889999999</v>
      </c>
      <c r="U274" s="73">
        <v>12036.252500000001</v>
      </c>
      <c r="V274" s="73">
        <v>9091.4788599999993</v>
      </c>
      <c r="W274" s="74">
        <v>15686.9</v>
      </c>
      <c r="X274" s="73">
        <v>15686.9</v>
      </c>
      <c r="Y274" s="74">
        <v>15686.9</v>
      </c>
      <c r="Z274" s="6"/>
    </row>
    <row r="275" spans="1:26" ht="48" customHeight="1" x14ac:dyDescent="0.2">
      <c r="A275" s="1"/>
      <c r="B275" s="75">
        <v>300000000</v>
      </c>
      <c r="C275" s="75">
        <v>302000000</v>
      </c>
      <c r="D275" s="76">
        <v>302000000</v>
      </c>
      <c r="E275" s="77">
        <v>302000017</v>
      </c>
      <c r="F275" s="78" t="s">
        <v>1</v>
      </c>
      <c r="G275" s="79" t="s">
        <v>1</v>
      </c>
      <c r="H275" s="80">
        <v>241</v>
      </c>
      <c r="I275" s="79" t="s">
        <v>270</v>
      </c>
      <c r="J275" s="20">
        <v>241084125</v>
      </c>
      <c r="K275" s="71">
        <v>100</v>
      </c>
      <c r="L275" s="60" t="s">
        <v>349</v>
      </c>
      <c r="M275" s="60" t="s">
        <v>6</v>
      </c>
      <c r="N275" s="21" t="s">
        <v>348</v>
      </c>
      <c r="O275" s="40" t="s">
        <v>347</v>
      </c>
      <c r="P275" s="40" t="s">
        <v>346</v>
      </c>
      <c r="Q275" s="31">
        <v>4</v>
      </c>
      <c r="R275" s="32">
        <v>10</v>
      </c>
      <c r="S275" s="18">
        <v>3781.2660000000001</v>
      </c>
      <c r="T275" s="17">
        <v>3781.2660000000001</v>
      </c>
      <c r="U275" s="18">
        <v>600</v>
      </c>
      <c r="V275" s="18">
        <v>600</v>
      </c>
      <c r="W275" s="17">
        <v>0</v>
      </c>
      <c r="X275" s="18">
        <v>0</v>
      </c>
      <c r="Y275" s="17">
        <v>0</v>
      </c>
      <c r="Z275" s="6"/>
    </row>
    <row r="276" spans="1:26" ht="48" customHeight="1" x14ac:dyDescent="0.2">
      <c r="A276" s="1"/>
      <c r="B276" s="26">
        <v>300000000</v>
      </c>
      <c r="C276" s="26">
        <v>302000000</v>
      </c>
      <c r="D276" s="43">
        <v>302000000</v>
      </c>
      <c r="E276" s="44">
        <v>302000017</v>
      </c>
      <c r="F276" s="83" t="s">
        <v>1</v>
      </c>
      <c r="G276" s="84" t="s">
        <v>1</v>
      </c>
      <c r="H276" s="85">
        <v>481</v>
      </c>
      <c r="I276" s="84" t="s">
        <v>84</v>
      </c>
      <c r="J276" s="86">
        <v>481481106</v>
      </c>
      <c r="K276" s="71">
        <v>100</v>
      </c>
      <c r="L276" s="87" t="s">
        <v>345</v>
      </c>
      <c r="M276" s="87" t="s">
        <v>6</v>
      </c>
      <c r="N276" s="30" t="s">
        <v>344</v>
      </c>
      <c r="O276" s="25" t="s">
        <v>343</v>
      </c>
      <c r="P276" s="25" t="s">
        <v>342</v>
      </c>
      <c r="Q276" s="31">
        <v>4</v>
      </c>
      <c r="R276" s="32">
        <v>10</v>
      </c>
      <c r="S276" s="82">
        <v>1983.7909999999999</v>
      </c>
      <c r="T276" s="82">
        <v>1983.7909999999999</v>
      </c>
      <c r="U276" s="82">
        <v>999.98649999999998</v>
      </c>
      <c r="V276" s="82">
        <v>880.28650000000005</v>
      </c>
      <c r="W276" s="82">
        <v>1000</v>
      </c>
      <c r="X276" s="82">
        <v>0</v>
      </c>
      <c r="Y276" s="82">
        <v>0</v>
      </c>
      <c r="Z276" s="6"/>
    </row>
    <row r="277" spans="1:26" ht="48" customHeight="1" x14ac:dyDescent="0.2">
      <c r="A277" s="1"/>
      <c r="B277" s="135">
        <v>302000019</v>
      </c>
      <c r="C277" s="135"/>
      <c r="D277" s="135"/>
      <c r="E277" s="138"/>
      <c r="F277" s="45">
        <v>302000019</v>
      </c>
      <c r="G277" s="46" t="s">
        <v>341</v>
      </c>
      <c r="H277" s="148"/>
      <c r="I277" s="148"/>
      <c r="J277" s="148"/>
      <c r="K277" s="29">
        <v>100</v>
      </c>
      <c r="L277" s="21"/>
      <c r="M277" s="149"/>
      <c r="N277" s="149"/>
      <c r="O277" s="149"/>
      <c r="P277" s="150"/>
      <c r="Q277" s="8" t="s">
        <v>1</v>
      </c>
      <c r="R277" s="9" t="s">
        <v>1</v>
      </c>
      <c r="S277" s="47">
        <f>S278+S279+S280+S282+S283+S284+S285+S286+S287+S289+S290+S281+S288</f>
        <v>3718.5475100000003</v>
      </c>
      <c r="T277" s="47">
        <f t="shared" ref="T277:Y277" si="54">T278+T279+T280+T282+T283+T284+T285+T286+T287+T289+T290+T281+T288</f>
        <v>3716.5451100000005</v>
      </c>
      <c r="U277" s="47">
        <f t="shared" si="54"/>
        <v>30124.983499999998</v>
      </c>
      <c r="V277" s="47">
        <f t="shared" si="54"/>
        <v>23486.133399999999</v>
      </c>
      <c r="W277" s="47">
        <f t="shared" si="54"/>
        <v>24099.22</v>
      </c>
      <c r="X277" s="47">
        <f t="shared" si="54"/>
        <v>22263.34</v>
      </c>
      <c r="Y277" s="47">
        <f t="shared" si="54"/>
        <v>22259.74</v>
      </c>
      <c r="Z277" s="6"/>
    </row>
    <row r="278" spans="1:26" ht="48" customHeight="1" x14ac:dyDescent="0.2">
      <c r="A278" s="1"/>
      <c r="B278" s="2">
        <v>300000000</v>
      </c>
      <c r="C278" s="2">
        <v>302000000</v>
      </c>
      <c r="D278" s="3">
        <v>302000000</v>
      </c>
      <c r="E278" s="67">
        <v>302000019</v>
      </c>
      <c r="F278" s="68" t="s">
        <v>1</v>
      </c>
      <c r="G278" s="4" t="s">
        <v>1</v>
      </c>
      <c r="H278" s="69">
        <v>11</v>
      </c>
      <c r="I278" s="4" t="s">
        <v>281</v>
      </c>
      <c r="J278" s="70">
        <v>11013000</v>
      </c>
      <c r="K278" s="71">
        <v>100</v>
      </c>
      <c r="L278" s="5" t="s">
        <v>321</v>
      </c>
      <c r="M278" s="5" t="s">
        <v>6</v>
      </c>
      <c r="N278" s="72" t="s">
        <v>320</v>
      </c>
      <c r="O278" s="41" t="s">
        <v>319</v>
      </c>
      <c r="P278" s="41" t="s">
        <v>318</v>
      </c>
      <c r="Q278" s="56">
        <v>7</v>
      </c>
      <c r="R278" s="57">
        <v>5</v>
      </c>
      <c r="S278" s="62">
        <v>3</v>
      </c>
      <c r="T278" s="62">
        <v>3</v>
      </c>
      <c r="U278" s="62">
        <v>0</v>
      </c>
      <c r="V278" s="62">
        <v>0</v>
      </c>
      <c r="W278" s="62">
        <v>0</v>
      </c>
      <c r="X278" s="62">
        <v>0</v>
      </c>
      <c r="Y278" s="62">
        <v>0</v>
      </c>
      <c r="Z278" s="6"/>
    </row>
    <row r="279" spans="1:26" ht="48" customHeight="1" x14ac:dyDescent="0.2">
      <c r="A279" s="1"/>
      <c r="B279" s="75">
        <v>300000000</v>
      </c>
      <c r="C279" s="75">
        <v>302000000</v>
      </c>
      <c r="D279" s="76">
        <v>302000000</v>
      </c>
      <c r="E279" s="77">
        <v>302000019</v>
      </c>
      <c r="F279" s="78" t="s">
        <v>1</v>
      </c>
      <c r="G279" s="79" t="s">
        <v>1</v>
      </c>
      <c r="H279" s="80">
        <v>40</v>
      </c>
      <c r="I279" s="79" t="s">
        <v>89</v>
      </c>
      <c r="J279" s="20">
        <v>40020003</v>
      </c>
      <c r="K279" s="71">
        <v>100</v>
      </c>
      <c r="L279" s="60" t="s">
        <v>321</v>
      </c>
      <c r="M279" s="60" t="s">
        <v>6</v>
      </c>
      <c r="N279" s="21" t="s">
        <v>340</v>
      </c>
      <c r="O279" s="40" t="s">
        <v>339</v>
      </c>
      <c r="P279" s="40" t="s">
        <v>338</v>
      </c>
      <c r="Q279" s="31">
        <v>1</v>
      </c>
      <c r="R279" s="32">
        <v>13</v>
      </c>
      <c r="S279" s="15">
        <v>0</v>
      </c>
      <c r="T279" s="16">
        <v>0</v>
      </c>
      <c r="U279" s="15">
        <v>0</v>
      </c>
      <c r="V279" s="15">
        <v>0</v>
      </c>
      <c r="W279" s="16">
        <v>0</v>
      </c>
      <c r="X279" s="15">
        <v>0</v>
      </c>
      <c r="Y279" s="16">
        <v>0</v>
      </c>
      <c r="Z279" s="6"/>
    </row>
    <row r="280" spans="1:26" ht="48" customHeight="1" x14ac:dyDescent="0.2">
      <c r="A280" s="1"/>
      <c r="B280" s="75">
        <v>300000000</v>
      </c>
      <c r="C280" s="75">
        <v>302000000</v>
      </c>
      <c r="D280" s="76">
        <v>302000000</v>
      </c>
      <c r="E280" s="77">
        <v>302000019</v>
      </c>
      <c r="F280" s="78" t="s">
        <v>1</v>
      </c>
      <c r="G280" s="79" t="s">
        <v>1</v>
      </c>
      <c r="H280" s="80">
        <v>40</v>
      </c>
      <c r="I280" s="79" t="s">
        <v>89</v>
      </c>
      <c r="J280" s="20">
        <v>40020004</v>
      </c>
      <c r="K280" s="71">
        <v>100</v>
      </c>
      <c r="L280" s="60" t="s">
        <v>317</v>
      </c>
      <c r="M280" s="60" t="s">
        <v>6</v>
      </c>
      <c r="N280" s="21" t="s">
        <v>337</v>
      </c>
      <c r="O280" s="40" t="s">
        <v>336</v>
      </c>
      <c r="P280" s="40" t="s">
        <v>335</v>
      </c>
      <c r="Q280" s="31">
        <v>7</v>
      </c>
      <c r="R280" s="32">
        <v>5</v>
      </c>
      <c r="S280" s="15">
        <v>368.16500000000002</v>
      </c>
      <c r="T280" s="16">
        <v>368.16500000000002</v>
      </c>
      <c r="U280" s="15">
        <v>388.274</v>
      </c>
      <c r="V280" s="15">
        <v>228.8</v>
      </c>
      <c r="W280" s="16">
        <v>336.08</v>
      </c>
      <c r="X280" s="15">
        <v>310</v>
      </c>
      <c r="Y280" s="16">
        <v>310</v>
      </c>
      <c r="Z280" s="6"/>
    </row>
    <row r="281" spans="1:26" ht="48" customHeight="1" x14ac:dyDescent="0.2">
      <c r="A281" s="1"/>
      <c r="B281" s="75"/>
      <c r="C281" s="75"/>
      <c r="D281" s="76"/>
      <c r="E281" s="77"/>
      <c r="F281" s="78"/>
      <c r="G281" s="79"/>
      <c r="H281" s="80">
        <v>40</v>
      </c>
      <c r="I281" s="79" t="s">
        <v>89</v>
      </c>
      <c r="J281" s="20">
        <v>400500410</v>
      </c>
      <c r="K281" s="71" t="s">
        <v>1019</v>
      </c>
      <c r="L281" s="60" t="s">
        <v>1054</v>
      </c>
      <c r="M281" s="60" t="s">
        <v>6</v>
      </c>
      <c r="N281" s="21" t="s">
        <v>1055</v>
      </c>
      <c r="O281" s="40" t="s">
        <v>1063</v>
      </c>
      <c r="P281" s="40" t="s">
        <v>1064</v>
      </c>
      <c r="Q281" s="31">
        <v>7</v>
      </c>
      <c r="R281" s="32">
        <v>7</v>
      </c>
      <c r="S281" s="15">
        <v>0</v>
      </c>
      <c r="T281" s="16">
        <v>0</v>
      </c>
      <c r="U281" s="15">
        <f>27897.57228-290</f>
        <v>27607.57228</v>
      </c>
      <c r="V281" s="15">
        <f>21878.6291-281.4068</f>
        <v>21597.222299999998</v>
      </c>
      <c r="W281" s="16">
        <v>21346.38</v>
      </c>
      <c r="X281" s="15">
        <v>19737.38</v>
      </c>
      <c r="Y281" s="16">
        <v>19737.38</v>
      </c>
      <c r="Z281" s="6"/>
    </row>
    <row r="282" spans="1:26" ht="48" customHeight="1" x14ac:dyDescent="0.2">
      <c r="A282" s="1"/>
      <c r="B282" s="75">
        <v>300000000</v>
      </c>
      <c r="C282" s="75">
        <v>302000000</v>
      </c>
      <c r="D282" s="76">
        <v>302000000</v>
      </c>
      <c r="E282" s="77">
        <v>302000019</v>
      </c>
      <c r="F282" s="78" t="s">
        <v>1</v>
      </c>
      <c r="G282" s="79" t="s">
        <v>1</v>
      </c>
      <c r="H282" s="80">
        <v>50</v>
      </c>
      <c r="I282" s="79" t="s">
        <v>8</v>
      </c>
      <c r="J282" s="20">
        <v>50133000</v>
      </c>
      <c r="K282" s="71">
        <v>100</v>
      </c>
      <c r="L282" s="60" t="s">
        <v>334</v>
      </c>
      <c r="M282" s="60" t="s">
        <v>6</v>
      </c>
      <c r="N282" s="21" t="s">
        <v>1056</v>
      </c>
      <c r="O282" s="40" t="s">
        <v>333</v>
      </c>
      <c r="P282" s="40" t="s">
        <v>332</v>
      </c>
      <c r="Q282" s="31">
        <v>7</v>
      </c>
      <c r="R282" s="32">
        <v>5</v>
      </c>
      <c r="S282" s="106">
        <v>55.3</v>
      </c>
      <c r="T282" s="107">
        <v>55.3</v>
      </c>
      <c r="U282" s="106">
        <v>84.6</v>
      </c>
      <c r="V282" s="106">
        <v>83.6</v>
      </c>
      <c r="W282" s="107">
        <v>120</v>
      </c>
      <c r="X282" s="106">
        <v>120</v>
      </c>
      <c r="Y282" s="107">
        <v>120</v>
      </c>
      <c r="Z282" s="6"/>
    </row>
    <row r="283" spans="1:26" ht="48" customHeight="1" x14ac:dyDescent="0.2">
      <c r="A283" s="1"/>
      <c r="B283" s="75"/>
      <c r="C283" s="75"/>
      <c r="D283" s="76"/>
      <c r="E283" s="77"/>
      <c r="F283" s="78"/>
      <c r="G283" s="79"/>
      <c r="H283" s="80">
        <v>50</v>
      </c>
      <c r="I283" s="79" t="s">
        <v>8</v>
      </c>
      <c r="J283" s="20">
        <v>50133000</v>
      </c>
      <c r="K283" s="71">
        <v>100</v>
      </c>
      <c r="L283" s="60" t="s">
        <v>334</v>
      </c>
      <c r="M283" s="60" t="s">
        <v>6</v>
      </c>
      <c r="N283" s="21" t="s">
        <v>1057</v>
      </c>
      <c r="O283" s="40" t="s">
        <v>995</v>
      </c>
      <c r="P283" s="40" t="s">
        <v>9</v>
      </c>
      <c r="Q283" s="9">
        <v>14</v>
      </c>
      <c r="R283" s="9">
        <v>3</v>
      </c>
      <c r="S283" s="14">
        <v>0</v>
      </c>
      <c r="T283" s="14">
        <v>0</v>
      </c>
      <c r="U283" s="14">
        <v>0</v>
      </c>
      <c r="V283" s="14">
        <v>0</v>
      </c>
      <c r="W283" s="14">
        <v>0</v>
      </c>
      <c r="X283" s="14">
        <v>0</v>
      </c>
      <c r="Y283" s="14">
        <v>0</v>
      </c>
      <c r="Z283" s="6"/>
    </row>
    <row r="284" spans="1:26" ht="48" customHeight="1" x14ac:dyDescent="0.2">
      <c r="A284" s="1"/>
      <c r="B284" s="75">
        <v>300000000</v>
      </c>
      <c r="C284" s="75">
        <v>302000000</v>
      </c>
      <c r="D284" s="76">
        <v>302000000</v>
      </c>
      <c r="E284" s="77">
        <v>302000019</v>
      </c>
      <c r="F284" s="78" t="s">
        <v>1</v>
      </c>
      <c r="G284" s="79" t="s">
        <v>1</v>
      </c>
      <c r="H284" s="80">
        <v>70</v>
      </c>
      <c r="I284" s="79" t="s">
        <v>94</v>
      </c>
      <c r="J284" s="20">
        <v>70035000</v>
      </c>
      <c r="K284" s="71">
        <v>100</v>
      </c>
      <c r="L284" s="60" t="s">
        <v>321</v>
      </c>
      <c r="M284" s="60" t="s">
        <v>6</v>
      </c>
      <c r="N284" s="21" t="s">
        <v>1058</v>
      </c>
      <c r="O284" s="40" t="s">
        <v>331</v>
      </c>
      <c r="P284" s="40" t="s">
        <v>330</v>
      </c>
      <c r="Q284" s="31">
        <v>7</v>
      </c>
      <c r="R284" s="32">
        <v>5</v>
      </c>
      <c r="S284" s="62">
        <v>40</v>
      </c>
      <c r="T284" s="62">
        <v>40</v>
      </c>
      <c r="U284" s="62">
        <v>0</v>
      </c>
      <c r="V284" s="62">
        <v>0</v>
      </c>
      <c r="W284" s="62"/>
      <c r="X284" s="62"/>
      <c r="Y284" s="62"/>
      <c r="Z284" s="6"/>
    </row>
    <row r="285" spans="1:26" ht="48" customHeight="1" x14ac:dyDescent="0.2">
      <c r="A285" s="1"/>
      <c r="B285" s="75">
        <v>300000000</v>
      </c>
      <c r="C285" s="75">
        <v>302000000</v>
      </c>
      <c r="D285" s="76">
        <v>302000000</v>
      </c>
      <c r="E285" s="77">
        <v>302000019</v>
      </c>
      <c r="F285" s="78" t="s">
        <v>1</v>
      </c>
      <c r="G285" s="79" t="s">
        <v>1</v>
      </c>
      <c r="H285" s="80">
        <v>231</v>
      </c>
      <c r="I285" s="79" t="s">
        <v>48</v>
      </c>
      <c r="J285" s="20">
        <v>231022001</v>
      </c>
      <c r="K285" s="71">
        <v>100</v>
      </c>
      <c r="L285" s="60" t="s">
        <v>317</v>
      </c>
      <c r="M285" s="60" t="s">
        <v>6</v>
      </c>
      <c r="N285" s="21" t="s">
        <v>1059</v>
      </c>
      <c r="O285" s="40" t="s">
        <v>329</v>
      </c>
      <c r="P285" s="40" t="s">
        <v>328</v>
      </c>
      <c r="Q285" s="31">
        <v>7</v>
      </c>
      <c r="R285" s="32">
        <v>5</v>
      </c>
      <c r="S285" s="73">
        <v>1851.6587</v>
      </c>
      <c r="T285" s="74">
        <v>1851.6587</v>
      </c>
      <c r="U285" s="13">
        <v>1139.4359999999999</v>
      </c>
      <c r="V285" s="13">
        <v>1009.367</v>
      </c>
      <c r="W285" s="12">
        <v>1452.26</v>
      </c>
      <c r="X285" s="13">
        <v>1452.26</v>
      </c>
      <c r="Y285" s="12">
        <v>1452.26</v>
      </c>
      <c r="Z285" s="6"/>
    </row>
    <row r="286" spans="1:26" ht="48" customHeight="1" x14ac:dyDescent="0.2">
      <c r="A286" s="1"/>
      <c r="B286" s="75">
        <v>300000000</v>
      </c>
      <c r="C286" s="75">
        <v>302000000</v>
      </c>
      <c r="D286" s="76">
        <v>302000000</v>
      </c>
      <c r="E286" s="77">
        <v>302000019</v>
      </c>
      <c r="F286" s="78" t="s">
        <v>1</v>
      </c>
      <c r="G286" s="79" t="s">
        <v>1</v>
      </c>
      <c r="H286" s="80">
        <v>231</v>
      </c>
      <c r="I286" s="79" t="s">
        <v>48</v>
      </c>
      <c r="J286" s="20">
        <v>231231090</v>
      </c>
      <c r="K286" s="71">
        <v>100</v>
      </c>
      <c r="L286" s="60" t="s">
        <v>327</v>
      </c>
      <c r="M286" s="60" t="s">
        <v>6</v>
      </c>
      <c r="N286" s="21" t="s">
        <v>1060</v>
      </c>
      <c r="O286" s="40" t="s">
        <v>326</v>
      </c>
      <c r="P286" s="40" t="s">
        <v>325</v>
      </c>
      <c r="Q286" s="31">
        <v>7</v>
      </c>
      <c r="R286" s="32">
        <v>5</v>
      </c>
      <c r="S286" s="18">
        <v>245.38</v>
      </c>
      <c r="T286" s="18">
        <v>245.38</v>
      </c>
      <c r="U286" s="15">
        <v>64</v>
      </c>
      <c r="V286" s="15">
        <v>57.1</v>
      </c>
      <c r="W286" s="16">
        <v>205</v>
      </c>
      <c r="X286" s="15">
        <v>205</v>
      </c>
      <c r="Y286" s="16">
        <v>205</v>
      </c>
      <c r="Z286" s="6"/>
    </row>
    <row r="287" spans="1:26" ht="48" customHeight="1" x14ac:dyDescent="0.2">
      <c r="A287" s="1"/>
      <c r="B287" s="75">
        <v>300000000</v>
      </c>
      <c r="C287" s="75">
        <v>302000000</v>
      </c>
      <c r="D287" s="76">
        <v>302000000</v>
      </c>
      <c r="E287" s="77">
        <v>302000019</v>
      </c>
      <c r="F287" s="78" t="s">
        <v>1</v>
      </c>
      <c r="G287" s="79" t="s">
        <v>1</v>
      </c>
      <c r="H287" s="80">
        <v>241</v>
      </c>
      <c r="I287" s="79" t="s">
        <v>270</v>
      </c>
      <c r="J287" s="20">
        <v>241241135</v>
      </c>
      <c r="K287" s="71">
        <v>100</v>
      </c>
      <c r="L287" s="60" t="s">
        <v>324</v>
      </c>
      <c r="M287" s="60" t="s">
        <v>6</v>
      </c>
      <c r="N287" s="21" t="s">
        <v>1061</v>
      </c>
      <c r="O287" s="40" t="s">
        <v>323</v>
      </c>
      <c r="P287" s="40" t="s">
        <v>322</v>
      </c>
      <c r="Q287" s="31">
        <v>7</v>
      </c>
      <c r="R287" s="32">
        <v>5</v>
      </c>
      <c r="S287" s="73">
        <v>818.34930999999995</v>
      </c>
      <c r="T287" s="74">
        <v>816.34690999999998</v>
      </c>
      <c r="U287" s="73">
        <v>433.02078</v>
      </c>
      <c r="V287" s="73">
        <v>299.24365999999998</v>
      </c>
      <c r="W287" s="74">
        <v>363.1</v>
      </c>
      <c r="X287" s="73">
        <v>335.1</v>
      </c>
      <c r="Y287" s="74">
        <v>335.1</v>
      </c>
      <c r="Z287" s="6"/>
    </row>
    <row r="288" spans="1:26" ht="48" customHeight="1" x14ac:dyDescent="0.2">
      <c r="A288" s="1"/>
      <c r="B288" s="75"/>
      <c r="C288" s="75"/>
      <c r="D288" s="76"/>
      <c r="E288" s="77"/>
      <c r="F288" s="78"/>
      <c r="G288" s="79"/>
      <c r="H288" s="80">
        <v>241</v>
      </c>
      <c r="I288" s="79" t="s">
        <v>270</v>
      </c>
      <c r="J288" s="20">
        <v>241241135</v>
      </c>
      <c r="K288" s="71">
        <v>100</v>
      </c>
      <c r="L288" s="60" t="s">
        <v>324</v>
      </c>
      <c r="M288" s="60" t="s">
        <v>6</v>
      </c>
      <c r="N288" s="21" t="s">
        <v>1061</v>
      </c>
      <c r="O288" s="40" t="s">
        <v>323</v>
      </c>
      <c r="P288" s="40" t="s">
        <v>1112</v>
      </c>
      <c r="Q288" s="31">
        <v>11</v>
      </c>
      <c r="R288" s="32">
        <v>1</v>
      </c>
      <c r="S288" s="62">
        <v>0</v>
      </c>
      <c r="T288" s="62">
        <v>0</v>
      </c>
      <c r="U288" s="62">
        <v>47.76</v>
      </c>
      <c r="V288" s="62">
        <v>6</v>
      </c>
      <c r="W288" s="62">
        <v>0</v>
      </c>
      <c r="X288" s="62">
        <v>0</v>
      </c>
      <c r="Y288" s="62">
        <v>0</v>
      </c>
      <c r="Z288" s="6"/>
    </row>
    <row r="289" spans="1:26" ht="48" customHeight="1" x14ac:dyDescent="0.2">
      <c r="A289" s="1"/>
      <c r="B289" s="75">
        <v>300000000</v>
      </c>
      <c r="C289" s="75">
        <v>302000000</v>
      </c>
      <c r="D289" s="76">
        <v>302000000</v>
      </c>
      <c r="E289" s="77">
        <v>302000019</v>
      </c>
      <c r="F289" s="78" t="s">
        <v>1</v>
      </c>
      <c r="G289" s="79" t="s">
        <v>1</v>
      </c>
      <c r="H289" s="80">
        <v>301</v>
      </c>
      <c r="I289" s="79" t="s">
        <v>294</v>
      </c>
      <c r="J289" s="20">
        <v>301013000</v>
      </c>
      <c r="K289" s="71">
        <v>100</v>
      </c>
      <c r="L289" s="60" t="s">
        <v>321</v>
      </c>
      <c r="M289" s="60" t="s">
        <v>6</v>
      </c>
      <c r="N289" s="21" t="s">
        <v>1062</v>
      </c>
      <c r="O289" s="40" t="s">
        <v>319</v>
      </c>
      <c r="P289" s="40" t="s">
        <v>318</v>
      </c>
      <c r="Q289" s="31">
        <v>7</v>
      </c>
      <c r="R289" s="32">
        <v>5</v>
      </c>
      <c r="S289" s="108">
        <v>85.8</v>
      </c>
      <c r="T289" s="108">
        <v>85.8</v>
      </c>
      <c r="U289" s="108">
        <v>0</v>
      </c>
      <c r="V289" s="108">
        <v>0</v>
      </c>
      <c r="W289" s="108">
        <v>176.4</v>
      </c>
      <c r="X289" s="108">
        <v>3.6</v>
      </c>
      <c r="Y289" s="108">
        <v>0</v>
      </c>
      <c r="Z289" s="6"/>
    </row>
    <row r="290" spans="1:26" ht="48" customHeight="1" x14ac:dyDescent="0.2">
      <c r="A290" s="1"/>
      <c r="B290" s="26">
        <v>300000000</v>
      </c>
      <c r="C290" s="26">
        <v>302000000</v>
      </c>
      <c r="D290" s="43">
        <v>302000000</v>
      </c>
      <c r="E290" s="44">
        <v>302000019</v>
      </c>
      <c r="F290" s="83" t="s">
        <v>1</v>
      </c>
      <c r="G290" s="84" t="s">
        <v>1</v>
      </c>
      <c r="H290" s="85">
        <v>481</v>
      </c>
      <c r="I290" s="84" t="s">
        <v>84</v>
      </c>
      <c r="J290" s="86">
        <v>481481031</v>
      </c>
      <c r="K290" s="71">
        <v>100</v>
      </c>
      <c r="L290" s="87" t="s">
        <v>317</v>
      </c>
      <c r="M290" s="87" t="s">
        <v>6</v>
      </c>
      <c r="N290" s="30" t="s">
        <v>316</v>
      </c>
      <c r="O290" s="25" t="s">
        <v>315</v>
      </c>
      <c r="P290" s="25" t="s">
        <v>314</v>
      </c>
      <c r="Q290" s="31">
        <v>7</v>
      </c>
      <c r="R290" s="32">
        <v>5</v>
      </c>
      <c r="S290" s="82">
        <f>191.8945+59</f>
        <v>250.89449999999999</v>
      </c>
      <c r="T290" s="82">
        <f>191.8945+59</f>
        <v>250.89449999999999</v>
      </c>
      <c r="U290" s="82">
        <f>143.40044+123+93.92</f>
        <v>360.32044000000002</v>
      </c>
      <c r="V290" s="82">
        <f>81.80044+123</f>
        <v>204.80043999999998</v>
      </c>
      <c r="W290" s="82">
        <v>100</v>
      </c>
      <c r="X290" s="82">
        <v>100</v>
      </c>
      <c r="Y290" s="82">
        <v>100</v>
      </c>
      <c r="Z290" s="6"/>
    </row>
    <row r="291" spans="1:26" ht="48" customHeight="1" x14ac:dyDescent="0.2">
      <c r="A291" s="1"/>
      <c r="B291" s="135">
        <v>302000020</v>
      </c>
      <c r="C291" s="135"/>
      <c r="D291" s="135"/>
      <c r="E291" s="138"/>
      <c r="F291" s="45">
        <v>302000020</v>
      </c>
      <c r="G291" s="46" t="s">
        <v>313</v>
      </c>
      <c r="H291" s="148"/>
      <c r="I291" s="148"/>
      <c r="J291" s="148"/>
      <c r="K291" s="29">
        <v>100</v>
      </c>
      <c r="L291" s="21"/>
      <c r="M291" s="149"/>
      <c r="N291" s="149"/>
      <c r="O291" s="149"/>
      <c r="P291" s="150"/>
      <c r="Q291" s="8" t="s">
        <v>1</v>
      </c>
      <c r="R291" s="9" t="s">
        <v>1</v>
      </c>
      <c r="S291" s="47">
        <f>S292</f>
        <v>0</v>
      </c>
      <c r="T291" s="47">
        <f t="shared" ref="T291:Y291" si="55">T292</f>
        <v>0</v>
      </c>
      <c r="U291" s="47">
        <f t="shared" si="55"/>
        <v>0</v>
      </c>
      <c r="V291" s="47">
        <f t="shared" si="55"/>
        <v>0</v>
      </c>
      <c r="W291" s="47">
        <f t="shared" si="55"/>
        <v>0</v>
      </c>
      <c r="X291" s="47">
        <f t="shared" si="55"/>
        <v>0</v>
      </c>
      <c r="Y291" s="47">
        <f t="shared" si="55"/>
        <v>0</v>
      </c>
      <c r="Z291" s="6"/>
    </row>
    <row r="292" spans="1:26" ht="48" customHeight="1" x14ac:dyDescent="0.2">
      <c r="A292" s="1"/>
      <c r="B292" s="48">
        <v>300000000</v>
      </c>
      <c r="C292" s="48">
        <v>302000000</v>
      </c>
      <c r="D292" s="49">
        <v>302000000</v>
      </c>
      <c r="E292" s="50">
        <v>302000020</v>
      </c>
      <c r="F292" s="51" t="s">
        <v>1</v>
      </c>
      <c r="G292" s="52" t="s">
        <v>1</v>
      </c>
      <c r="H292" s="53">
        <v>481</v>
      </c>
      <c r="I292" s="52" t="s">
        <v>84</v>
      </c>
      <c r="J292" s="22">
        <v>481481070</v>
      </c>
      <c r="K292" s="71">
        <v>100</v>
      </c>
      <c r="L292" s="54" t="s">
        <v>312</v>
      </c>
      <c r="M292" s="54" t="s">
        <v>6</v>
      </c>
      <c r="N292" s="55" t="s">
        <v>311</v>
      </c>
      <c r="O292" s="42" t="s">
        <v>310</v>
      </c>
      <c r="P292" s="42" t="s">
        <v>309</v>
      </c>
      <c r="Q292" s="56">
        <v>5</v>
      </c>
      <c r="R292" s="57">
        <v>1</v>
      </c>
      <c r="S292" s="13">
        <v>0</v>
      </c>
      <c r="T292" s="12">
        <v>0</v>
      </c>
      <c r="U292" s="13">
        <v>0</v>
      </c>
      <c r="V292" s="13">
        <v>0</v>
      </c>
      <c r="W292" s="12">
        <v>0</v>
      </c>
      <c r="X292" s="13">
        <v>0</v>
      </c>
      <c r="Y292" s="12">
        <v>0</v>
      </c>
      <c r="Z292" s="6"/>
    </row>
    <row r="293" spans="1:26" ht="48" customHeight="1" x14ac:dyDescent="0.2">
      <c r="A293" s="1"/>
      <c r="B293" s="135">
        <v>302000021</v>
      </c>
      <c r="C293" s="135"/>
      <c r="D293" s="135"/>
      <c r="E293" s="138"/>
      <c r="F293" s="45">
        <v>302000021</v>
      </c>
      <c r="G293" s="46" t="s">
        <v>308</v>
      </c>
      <c r="H293" s="148"/>
      <c r="I293" s="148"/>
      <c r="J293" s="148"/>
      <c r="K293" s="29">
        <v>100</v>
      </c>
      <c r="L293" s="21"/>
      <c r="M293" s="149"/>
      <c r="N293" s="149"/>
      <c r="O293" s="149"/>
      <c r="P293" s="150"/>
      <c r="Q293" s="8" t="s">
        <v>1</v>
      </c>
      <c r="R293" s="9" t="s">
        <v>1</v>
      </c>
      <c r="S293" s="47">
        <f>S294+S295+S296+S297+S298+S299+S300+S303+S305+S306+S307+S308+S309+S310+S311+S312+S313+S314+S315+S316+S317+S301+S302+S304</f>
        <v>31373.430039999999</v>
      </c>
      <c r="T293" s="47">
        <f t="shared" ref="T293:Y293" si="56">T294+T295+T296+T297+T298+T299+T300+T303+T305+T306+T307+T308+T309+T310+T311+T312+T313+T314+T315+T316+T317+T301+T302+T304</f>
        <v>31074.657770000002</v>
      </c>
      <c r="U293" s="47">
        <f t="shared" si="56"/>
        <v>43473.622169999995</v>
      </c>
      <c r="V293" s="47">
        <f t="shared" si="56"/>
        <v>31188.415230000002</v>
      </c>
      <c r="W293" s="47">
        <f t="shared" si="56"/>
        <v>18356.52</v>
      </c>
      <c r="X293" s="47">
        <f t="shared" si="56"/>
        <v>16342.62</v>
      </c>
      <c r="Y293" s="47">
        <f t="shared" si="56"/>
        <v>15762.62</v>
      </c>
      <c r="Z293" s="6"/>
    </row>
    <row r="294" spans="1:26" ht="48" customHeight="1" x14ac:dyDescent="0.2">
      <c r="A294" s="1"/>
      <c r="B294" s="2">
        <v>300000000</v>
      </c>
      <c r="C294" s="2">
        <v>302000000</v>
      </c>
      <c r="D294" s="3">
        <v>302000000</v>
      </c>
      <c r="E294" s="67">
        <v>302000021</v>
      </c>
      <c r="F294" s="68" t="s">
        <v>1</v>
      </c>
      <c r="G294" s="4" t="s">
        <v>1</v>
      </c>
      <c r="H294" s="69">
        <v>11</v>
      </c>
      <c r="I294" s="4" t="s">
        <v>281</v>
      </c>
      <c r="J294" s="70">
        <v>11011000</v>
      </c>
      <c r="K294" s="71">
        <v>100</v>
      </c>
      <c r="L294" s="5" t="s">
        <v>286</v>
      </c>
      <c r="M294" s="5" t="s">
        <v>6</v>
      </c>
      <c r="N294" s="72" t="s">
        <v>293</v>
      </c>
      <c r="O294" s="41" t="s">
        <v>292</v>
      </c>
      <c r="P294" s="41" t="s">
        <v>291</v>
      </c>
      <c r="Q294" s="8">
        <v>1</v>
      </c>
      <c r="R294" s="9">
        <v>3</v>
      </c>
      <c r="S294" s="73">
        <v>82</v>
      </c>
      <c r="T294" s="74">
        <v>82</v>
      </c>
      <c r="U294" s="73">
        <v>174.3</v>
      </c>
      <c r="V294" s="73">
        <v>110.2</v>
      </c>
      <c r="W294" s="74">
        <v>0</v>
      </c>
      <c r="X294" s="73">
        <v>300</v>
      </c>
      <c r="Y294" s="74">
        <v>0</v>
      </c>
      <c r="Z294" s="6"/>
    </row>
    <row r="295" spans="1:26" ht="48" customHeight="1" x14ac:dyDescent="0.2">
      <c r="A295" s="1"/>
      <c r="B295" s="2"/>
      <c r="C295" s="2"/>
      <c r="D295" s="3"/>
      <c r="E295" s="67"/>
      <c r="F295" s="68"/>
      <c r="G295" s="4"/>
      <c r="H295" s="69">
        <v>11</v>
      </c>
      <c r="I295" s="4" t="s">
        <v>281</v>
      </c>
      <c r="J295" s="70">
        <v>11011000</v>
      </c>
      <c r="K295" s="71">
        <v>100</v>
      </c>
      <c r="L295" s="5" t="s">
        <v>286</v>
      </c>
      <c r="M295" s="5" t="s">
        <v>6</v>
      </c>
      <c r="N295" s="72" t="s">
        <v>293</v>
      </c>
      <c r="O295" s="41" t="s">
        <v>292</v>
      </c>
      <c r="P295" s="41" t="s">
        <v>291</v>
      </c>
      <c r="Q295" s="56">
        <v>1</v>
      </c>
      <c r="R295" s="57">
        <v>6</v>
      </c>
      <c r="S295" s="14">
        <v>0</v>
      </c>
      <c r="T295" s="14">
        <v>0</v>
      </c>
      <c r="U295" s="14">
        <v>0</v>
      </c>
      <c r="V295" s="14">
        <v>0</v>
      </c>
      <c r="W295" s="14">
        <v>0</v>
      </c>
      <c r="X295" s="14">
        <v>0</v>
      </c>
      <c r="Y295" s="14">
        <v>0</v>
      </c>
      <c r="Z295" s="6"/>
    </row>
    <row r="296" spans="1:26" ht="48" customHeight="1" x14ac:dyDescent="0.2">
      <c r="A296" s="1"/>
      <c r="B296" s="75">
        <v>300000000</v>
      </c>
      <c r="C296" s="75">
        <v>302000000</v>
      </c>
      <c r="D296" s="76">
        <v>302000000</v>
      </c>
      <c r="E296" s="77">
        <v>302000021</v>
      </c>
      <c r="F296" s="78" t="s">
        <v>1</v>
      </c>
      <c r="G296" s="79" t="s">
        <v>1</v>
      </c>
      <c r="H296" s="80">
        <v>40</v>
      </c>
      <c r="I296" s="79" t="s">
        <v>89</v>
      </c>
      <c r="J296" s="20">
        <v>40061000</v>
      </c>
      <c r="K296" s="71">
        <v>100</v>
      </c>
      <c r="L296" s="60" t="s">
        <v>307</v>
      </c>
      <c r="M296" s="60" t="s">
        <v>6</v>
      </c>
      <c r="N296" s="21" t="s">
        <v>99</v>
      </c>
      <c r="O296" s="40" t="s">
        <v>290</v>
      </c>
      <c r="P296" s="40" t="s">
        <v>97</v>
      </c>
      <c r="Q296" s="31">
        <v>1</v>
      </c>
      <c r="R296" s="32">
        <v>2</v>
      </c>
      <c r="S296" s="14">
        <v>0</v>
      </c>
      <c r="T296" s="14">
        <v>0</v>
      </c>
      <c r="U296" s="14">
        <v>41.893999999999998</v>
      </c>
      <c r="V296" s="14">
        <v>41.893999999999998</v>
      </c>
      <c r="W296" s="14">
        <v>0</v>
      </c>
      <c r="X296" s="14">
        <v>0</v>
      </c>
      <c r="Y296" s="14">
        <v>0</v>
      </c>
      <c r="Z296" s="6"/>
    </row>
    <row r="297" spans="1:26" ht="48" customHeight="1" x14ac:dyDescent="0.2">
      <c r="A297" s="1"/>
      <c r="B297" s="75">
        <v>300000000</v>
      </c>
      <c r="C297" s="75">
        <v>302000000</v>
      </c>
      <c r="D297" s="76">
        <v>302000000</v>
      </c>
      <c r="E297" s="77">
        <v>302000021</v>
      </c>
      <c r="F297" s="78" t="s">
        <v>1</v>
      </c>
      <c r="G297" s="79" t="s">
        <v>1</v>
      </c>
      <c r="H297" s="80">
        <v>40</v>
      </c>
      <c r="I297" s="79" t="s">
        <v>89</v>
      </c>
      <c r="J297" s="20">
        <v>40061000</v>
      </c>
      <c r="K297" s="71">
        <v>100</v>
      </c>
      <c r="L297" s="60" t="s">
        <v>307</v>
      </c>
      <c r="M297" s="60" t="s">
        <v>6</v>
      </c>
      <c r="N297" s="21" t="s">
        <v>99</v>
      </c>
      <c r="O297" s="40" t="s">
        <v>290</v>
      </c>
      <c r="P297" s="40" t="s">
        <v>97</v>
      </c>
      <c r="Q297" s="31">
        <v>1</v>
      </c>
      <c r="R297" s="32">
        <v>4</v>
      </c>
      <c r="S297" s="13">
        <v>3610.63897</v>
      </c>
      <c r="T297" s="12">
        <v>3599.0287699999999</v>
      </c>
      <c r="U297" s="13">
        <v>4142.2665299999999</v>
      </c>
      <c r="V297" s="13">
        <v>4128.9645300000002</v>
      </c>
      <c r="W297" s="12">
        <v>3000</v>
      </c>
      <c r="X297" s="13">
        <v>2880</v>
      </c>
      <c r="Y297" s="12">
        <v>2720</v>
      </c>
      <c r="Z297" s="6"/>
    </row>
    <row r="298" spans="1:26" ht="48" customHeight="1" x14ac:dyDescent="0.2">
      <c r="A298" s="1"/>
      <c r="B298" s="75">
        <v>300000000</v>
      </c>
      <c r="C298" s="75">
        <v>302000000</v>
      </c>
      <c r="D298" s="76">
        <v>302000000</v>
      </c>
      <c r="E298" s="77">
        <v>302000021</v>
      </c>
      <c r="F298" s="78" t="s">
        <v>1</v>
      </c>
      <c r="G298" s="79" t="s">
        <v>1</v>
      </c>
      <c r="H298" s="80">
        <v>40</v>
      </c>
      <c r="I298" s="79" t="s">
        <v>89</v>
      </c>
      <c r="J298" s="20">
        <v>40061000</v>
      </c>
      <c r="K298" s="71">
        <v>100</v>
      </c>
      <c r="L298" s="60" t="s">
        <v>307</v>
      </c>
      <c r="M298" s="60" t="s">
        <v>6</v>
      </c>
      <c r="N298" s="21" t="s">
        <v>99</v>
      </c>
      <c r="O298" s="40" t="s">
        <v>290</v>
      </c>
      <c r="P298" s="40" t="s">
        <v>97</v>
      </c>
      <c r="Q298" s="31">
        <v>1</v>
      </c>
      <c r="R298" s="32">
        <v>13</v>
      </c>
      <c r="S298" s="15">
        <f>1009.41749+33.162</f>
        <v>1042.5794900000001</v>
      </c>
      <c r="T298" s="16">
        <f>1009.41749+33.162</f>
        <v>1042.5794900000001</v>
      </c>
      <c r="U298" s="15">
        <v>1495.6259600000001</v>
      </c>
      <c r="V298" s="15">
        <v>1495.6259600000001</v>
      </c>
      <c r="W298" s="16">
        <v>1132.52</v>
      </c>
      <c r="X298" s="15">
        <v>1500</v>
      </c>
      <c r="Y298" s="16">
        <v>1000</v>
      </c>
      <c r="Z298" s="6"/>
    </row>
    <row r="299" spans="1:26" ht="48" customHeight="1" x14ac:dyDescent="0.2">
      <c r="A299" s="1"/>
      <c r="B299" s="75">
        <v>300000000</v>
      </c>
      <c r="C299" s="75">
        <v>302000000</v>
      </c>
      <c r="D299" s="76">
        <v>302000000</v>
      </c>
      <c r="E299" s="77">
        <v>302000021</v>
      </c>
      <c r="F299" s="78" t="s">
        <v>1</v>
      </c>
      <c r="G299" s="79" t="s">
        <v>1</v>
      </c>
      <c r="H299" s="80">
        <v>40</v>
      </c>
      <c r="I299" s="79" t="s">
        <v>89</v>
      </c>
      <c r="J299" s="20">
        <v>40061000</v>
      </c>
      <c r="K299" s="71">
        <v>100</v>
      </c>
      <c r="L299" s="60" t="s">
        <v>307</v>
      </c>
      <c r="M299" s="60" t="s">
        <v>6</v>
      </c>
      <c r="N299" s="21" t="s">
        <v>99</v>
      </c>
      <c r="O299" s="40" t="s">
        <v>290</v>
      </c>
      <c r="P299" s="40" t="s">
        <v>97</v>
      </c>
      <c r="Q299" s="31">
        <v>3</v>
      </c>
      <c r="R299" s="32">
        <v>10</v>
      </c>
      <c r="S299" s="15">
        <v>321.94713999999999</v>
      </c>
      <c r="T299" s="16">
        <v>321.94713999999999</v>
      </c>
      <c r="U299" s="15">
        <v>299.34829999999999</v>
      </c>
      <c r="V299" s="15">
        <v>262.19121999999999</v>
      </c>
      <c r="W299" s="16">
        <v>520</v>
      </c>
      <c r="X299" s="15">
        <v>520</v>
      </c>
      <c r="Y299" s="16">
        <v>520</v>
      </c>
      <c r="Z299" s="6"/>
    </row>
    <row r="300" spans="1:26" ht="48" customHeight="1" x14ac:dyDescent="0.2">
      <c r="A300" s="1"/>
      <c r="B300" s="75">
        <v>300000000</v>
      </c>
      <c r="C300" s="75">
        <v>302000000</v>
      </c>
      <c r="D300" s="76">
        <v>302000000</v>
      </c>
      <c r="E300" s="77">
        <v>302000021</v>
      </c>
      <c r="F300" s="78" t="s">
        <v>1</v>
      </c>
      <c r="G300" s="79" t="s">
        <v>1</v>
      </c>
      <c r="H300" s="80">
        <v>40</v>
      </c>
      <c r="I300" s="79" t="s">
        <v>89</v>
      </c>
      <c r="J300" s="20">
        <v>40061000</v>
      </c>
      <c r="K300" s="71">
        <v>100</v>
      </c>
      <c r="L300" s="60" t="s">
        <v>307</v>
      </c>
      <c r="M300" s="60" t="s">
        <v>6</v>
      </c>
      <c r="N300" s="21" t="s">
        <v>99</v>
      </c>
      <c r="O300" s="40" t="s">
        <v>290</v>
      </c>
      <c r="P300" s="40" t="s">
        <v>97</v>
      </c>
      <c r="Q300" s="31">
        <v>4</v>
      </c>
      <c r="R300" s="32">
        <v>12</v>
      </c>
      <c r="S300" s="15">
        <v>0</v>
      </c>
      <c r="T300" s="16">
        <v>0</v>
      </c>
      <c r="U300" s="15">
        <v>400</v>
      </c>
      <c r="V300" s="15">
        <v>127.437</v>
      </c>
      <c r="W300" s="16">
        <v>0</v>
      </c>
      <c r="X300" s="15">
        <v>0</v>
      </c>
      <c r="Y300" s="16">
        <v>0</v>
      </c>
      <c r="Z300" s="6"/>
    </row>
    <row r="301" spans="1:26" ht="48" customHeight="1" x14ac:dyDescent="0.2">
      <c r="A301" s="1"/>
      <c r="B301" s="75"/>
      <c r="C301" s="75"/>
      <c r="D301" s="76"/>
      <c r="E301" s="77"/>
      <c r="F301" s="78"/>
      <c r="G301" s="79"/>
      <c r="H301" s="80">
        <v>40</v>
      </c>
      <c r="I301" s="79" t="s">
        <v>89</v>
      </c>
      <c r="J301" s="20">
        <v>40061000</v>
      </c>
      <c r="K301" s="71">
        <v>100</v>
      </c>
      <c r="L301" s="60" t="s">
        <v>307</v>
      </c>
      <c r="M301" s="60" t="s">
        <v>6</v>
      </c>
      <c r="N301" s="21" t="s">
        <v>99</v>
      </c>
      <c r="O301" s="40" t="s">
        <v>1065</v>
      </c>
      <c r="P301" s="40" t="s">
        <v>980</v>
      </c>
      <c r="Q301" s="31">
        <v>7</v>
      </c>
      <c r="R301" s="32">
        <v>7</v>
      </c>
      <c r="S301" s="15">
        <v>0</v>
      </c>
      <c r="T301" s="16">
        <v>0</v>
      </c>
      <c r="U301" s="15">
        <v>290</v>
      </c>
      <c r="V301" s="15">
        <v>281.40679999999998</v>
      </c>
      <c r="W301" s="16">
        <v>300</v>
      </c>
      <c r="X301" s="15">
        <v>62.62</v>
      </c>
      <c r="Y301" s="16">
        <v>62.62</v>
      </c>
      <c r="Z301" s="6"/>
    </row>
    <row r="302" spans="1:26" ht="48" customHeight="1" x14ac:dyDescent="0.2">
      <c r="A302" s="1"/>
      <c r="B302" s="75"/>
      <c r="C302" s="75"/>
      <c r="D302" s="76"/>
      <c r="E302" s="77"/>
      <c r="F302" s="78"/>
      <c r="G302" s="79"/>
      <c r="H302" s="80">
        <v>40</v>
      </c>
      <c r="I302" s="79" t="s">
        <v>89</v>
      </c>
      <c r="J302" s="20">
        <v>40061000</v>
      </c>
      <c r="K302" s="71">
        <v>100</v>
      </c>
      <c r="L302" s="60" t="s">
        <v>307</v>
      </c>
      <c r="M302" s="60" t="s">
        <v>6</v>
      </c>
      <c r="N302" s="21" t="s">
        <v>99</v>
      </c>
      <c r="O302" s="40" t="s">
        <v>1066</v>
      </c>
      <c r="P302" s="40" t="s">
        <v>1067</v>
      </c>
      <c r="Q302" s="31">
        <v>7</v>
      </c>
      <c r="R302" s="32">
        <v>9</v>
      </c>
      <c r="S302" s="15">
        <v>0</v>
      </c>
      <c r="T302" s="16">
        <v>0</v>
      </c>
      <c r="U302" s="15">
        <v>106.726</v>
      </c>
      <c r="V302" s="15">
        <v>106.726</v>
      </c>
      <c r="W302" s="16">
        <v>60</v>
      </c>
      <c r="X302" s="15">
        <v>60</v>
      </c>
      <c r="Y302" s="16">
        <v>60</v>
      </c>
      <c r="Z302" s="6"/>
    </row>
    <row r="303" spans="1:26" ht="48" customHeight="1" x14ac:dyDescent="0.2">
      <c r="A303" s="1"/>
      <c r="B303" s="75">
        <v>300000000</v>
      </c>
      <c r="C303" s="75">
        <v>302000000</v>
      </c>
      <c r="D303" s="76">
        <v>302000000</v>
      </c>
      <c r="E303" s="77">
        <v>302000021</v>
      </c>
      <c r="F303" s="78" t="s">
        <v>1</v>
      </c>
      <c r="G303" s="79" t="s">
        <v>1</v>
      </c>
      <c r="H303" s="80">
        <v>50</v>
      </c>
      <c r="I303" s="79" t="s">
        <v>8</v>
      </c>
      <c r="J303" s="20">
        <v>50119000</v>
      </c>
      <c r="K303" s="71">
        <v>100</v>
      </c>
      <c r="L303" s="60" t="s">
        <v>286</v>
      </c>
      <c r="M303" s="60" t="s">
        <v>6</v>
      </c>
      <c r="N303" s="21" t="s">
        <v>306</v>
      </c>
      <c r="O303" s="40" t="s">
        <v>305</v>
      </c>
      <c r="P303" s="40" t="s">
        <v>304</v>
      </c>
      <c r="Q303" s="31">
        <v>1</v>
      </c>
      <c r="R303" s="32">
        <v>6</v>
      </c>
      <c r="S303" s="105">
        <v>1639.1</v>
      </c>
      <c r="T303" s="105">
        <v>1639.1</v>
      </c>
      <c r="U303" s="105">
        <v>1885.3</v>
      </c>
      <c r="V303" s="105">
        <v>1215.7</v>
      </c>
      <c r="W303" s="105">
        <v>1640</v>
      </c>
      <c r="X303" s="105">
        <v>1240</v>
      </c>
      <c r="Y303" s="105">
        <v>1640</v>
      </c>
      <c r="Z303" s="6"/>
    </row>
    <row r="304" spans="1:26" ht="48" customHeight="1" x14ac:dyDescent="0.2">
      <c r="A304" s="1"/>
      <c r="B304" s="75"/>
      <c r="C304" s="75"/>
      <c r="D304" s="76"/>
      <c r="E304" s="77"/>
      <c r="F304" s="78"/>
      <c r="G304" s="79"/>
      <c r="H304" s="80">
        <v>50</v>
      </c>
      <c r="I304" s="79" t="s">
        <v>8</v>
      </c>
      <c r="J304" s="20" t="s">
        <v>1155</v>
      </c>
      <c r="K304" s="71" t="s">
        <v>1019</v>
      </c>
      <c r="L304" s="60" t="s">
        <v>286</v>
      </c>
      <c r="M304" s="60" t="s">
        <v>6</v>
      </c>
      <c r="N304" s="21" t="s">
        <v>306</v>
      </c>
      <c r="O304" s="40" t="s">
        <v>1156</v>
      </c>
      <c r="P304" s="40" t="s">
        <v>1157</v>
      </c>
      <c r="Q304" s="31">
        <v>1</v>
      </c>
      <c r="R304" s="32">
        <v>13</v>
      </c>
      <c r="S304" s="105">
        <v>0</v>
      </c>
      <c r="T304" s="105">
        <v>0</v>
      </c>
      <c r="U304" s="105">
        <v>1600.4</v>
      </c>
      <c r="V304" s="105">
        <v>861</v>
      </c>
      <c r="W304" s="105">
        <v>2700</v>
      </c>
      <c r="X304" s="105">
        <v>1940</v>
      </c>
      <c r="Y304" s="105">
        <v>1940</v>
      </c>
      <c r="Z304" s="6"/>
    </row>
    <row r="305" spans="1:26" ht="48" customHeight="1" x14ac:dyDescent="0.2">
      <c r="A305" s="1"/>
      <c r="B305" s="75">
        <v>300000000</v>
      </c>
      <c r="C305" s="75">
        <v>302000000</v>
      </c>
      <c r="D305" s="76">
        <v>302000000</v>
      </c>
      <c r="E305" s="77">
        <v>302000021</v>
      </c>
      <c r="F305" s="78" t="s">
        <v>1</v>
      </c>
      <c r="G305" s="79" t="s">
        <v>1</v>
      </c>
      <c r="H305" s="80">
        <v>70</v>
      </c>
      <c r="I305" s="79" t="s">
        <v>94</v>
      </c>
      <c r="J305" s="20">
        <v>70002000</v>
      </c>
      <c r="K305" s="71">
        <v>100</v>
      </c>
      <c r="L305" s="60" t="s">
        <v>286</v>
      </c>
      <c r="M305" s="60" t="s">
        <v>6</v>
      </c>
      <c r="N305" s="21" t="s">
        <v>303</v>
      </c>
      <c r="O305" s="40" t="s">
        <v>302</v>
      </c>
      <c r="P305" s="40" t="s">
        <v>301</v>
      </c>
      <c r="Q305" s="31">
        <v>1</v>
      </c>
      <c r="R305" s="32">
        <v>13</v>
      </c>
      <c r="S305" s="62">
        <v>909.7</v>
      </c>
      <c r="T305" s="62">
        <v>909.7</v>
      </c>
      <c r="U305" s="62">
        <v>949.41300000000001</v>
      </c>
      <c r="V305" s="62">
        <v>874.47799999999995</v>
      </c>
      <c r="W305" s="62">
        <v>1000</v>
      </c>
      <c r="X305" s="62">
        <v>1000</v>
      </c>
      <c r="Y305" s="62">
        <v>1000</v>
      </c>
      <c r="Z305" s="6"/>
    </row>
    <row r="306" spans="1:26" ht="48" customHeight="1" x14ac:dyDescent="0.2">
      <c r="A306" s="1"/>
      <c r="B306" s="75">
        <v>300000000</v>
      </c>
      <c r="C306" s="75">
        <v>302000000</v>
      </c>
      <c r="D306" s="76">
        <v>302000000</v>
      </c>
      <c r="E306" s="77">
        <v>302000021</v>
      </c>
      <c r="F306" s="78" t="s">
        <v>1</v>
      </c>
      <c r="G306" s="79" t="s">
        <v>1</v>
      </c>
      <c r="H306" s="80">
        <v>231</v>
      </c>
      <c r="I306" s="79" t="s">
        <v>48</v>
      </c>
      <c r="J306" s="20">
        <v>231231171</v>
      </c>
      <c r="K306" s="71">
        <v>100</v>
      </c>
      <c r="L306" s="60" t="s">
        <v>286</v>
      </c>
      <c r="M306" s="60" t="s">
        <v>6</v>
      </c>
      <c r="N306" s="21" t="s">
        <v>300</v>
      </c>
      <c r="O306" s="40" t="s">
        <v>299</v>
      </c>
      <c r="P306" s="40" t="s">
        <v>298</v>
      </c>
      <c r="Q306" s="31">
        <v>7</v>
      </c>
      <c r="R306" s="32">
        <v>1</v>
      </c>
      <c r="S306" s="73">
        <v>6148.4008899999999</v>
      </c>
      <c r="T306" s="74">
        <v>6148.4008899999999</v>
      </c>
      <c r="U306" s="13">
        <v>7668.9279900000001</v>
      </c>
      <c r="V306" s="13">
        <v>658.82159999999999</v>
      </c>
      <c r="W306" s="12"/>
      <c r="X306" s="13"/>
      <c r="Y306" s="12"/>
      <c r="Z306" s="6"/>
    </row>
    <row r="307" spans="1:26" ht="48" customHeight="1" x14ac:dyDescent="0.2">
      <c r="A307" s="1"/>
      <c r="B307" s="75">
        <v>300000000</v>
      </c>
      <c r="C307" s="75">
        <v>302000000</v>
      </c>
      <c r="D307" s="76">
        <v>302000000</v>
      </c>
      <c r="E307" s="77">
        <v>302000021</v>
      </c>
      <c r="F307" s="78" t="s">
        <v>1</v>
      </c>
      <c r="G307" s="79" t="s">
        <v>1</v>
      </c>
      <c r="H307" s="80">
        <v>231</v>
      </c>
      <c r="I307" s="79" t="s">
        <v>48</v>
      </c>
      <c r="J307" s="20">
        <v>231231171</v>
      </c>
      <c r="K307" s="71">
        <v>100</v>
      </c>
      <c r="L307" s="60" t="s">
        <v>286</v>
      </c>
      <c r="M307" s="60" t="s">
        <v>6</v>
      </c>
      <c r="N307" s="21" t="s">
        <v>300</v>
      </c>
      <c r="O307" s="40" t="s">
        <v>299</v>
      </c>
      <c r="P307" s="40" t="s">
        <v>298</v>
      </c>
      <c r="Q307" s="31">
        <v>7</v>
      </c>
      <c r="R307" s="32">
        <v>2</v>
      </c>
      <c r="S307" s="18">
        <v>9153.0506299999997</v>
      </c>
      <c r="T307" s="17">
        <v>9153.0506299999997</v>
      </c>
      <c r="U307" s="14">
        <v>12005.819460000001</v>
      </c>
      <c r="V307" s="14">
        <v>11599.966619999999</v>
      </c>
      <c r="W307" s="14">
        <v>0</v>
      </c>
      <c r="X307" s="14">
        <v>0</v>
      </c>
      <c r="Y307" s="14">
        <v>0</v>
      </c>
      <c r="Z307" s="6"/>
    </row>
    <row r="308" spans="1:26" ht="48" customHeight="1" x14ac:dyDescent="0.2">
      <c r="A308" s="1"/>
      <c r="B308" s="75">
        <v>300000000</v>
      </c>
      <c r="C308" s="75">
        <v>302000000</v>
      </c>
      <c r="D308" s="76">
        <v>302000000</v>
      </c>
      <c r="E308" s="77">
        <v>302000021</v>
      </c>
      <c r="F308" s="78" t="s">
        <v>1</v>
      </c>
      <c r="G308" s="79" t="s">
        <v>1</v>
      </c>
      <c r="H308" s="80">
        <v>231</v>
      </c>
      <c r="I308" s="79" t="s">
        <v>48</v>
      </c>
      <c r="J308" s="20">
        <v>231231171</v>
      </c>
      <c r="K308" s="71">
        <v>100</v>
      </c>
      <c r="L308" s="60" t="s">
        <v>286</v>
      </c>
      <c r="M308" s="60" t="s">
        <v>6</v>
      </c>
      <c r="N308" s="21" t="s">
        <v>300</v>
      </c>
      <c r="O308" s="40" t="s">
        <v>299</v>
      </c>
      <c r="P308" s="40" t="s">
        <v>298</v>
      </c>
      <c r="Q308" s="31">
        <v>7</v>
      </c>
      <c r="R308" s="32">
        <v>3</v>
      </c>
      <c r="S308" s="18">
        <v>606.98249999999996</v>
      </c>
      <c r="T308" s="17">
        <v>606.98249999999996</v>
      </c>
      <c r="U308" s="14">
        <v>1274.1142500000001</v>
      </c>
      <c r="V308" s="14">
        <v>213.31451999999999</v>
      </c>
      <c r="W308" s="14"/>
      <c r="X308" s="14"/>
      <c r="Y308" s="14"/>
      <c r="Z308" s="6"/>
    </row>
    <row r="309" spans="1:26" ht="48" customHeight="1" x14ac:dyDescent="0.2">
      <c r="A309" s="1"/>
      <c r="B309" s="75">
        <v>300000000</v>
      </c>
      <c r="C309" s="75">
        <v>302000000</v>
      </c>
      <c r="D309" s="76">
        <v>302000000</v>
      </c>
      <c r="E309" s="77">
        <v>302000021</v>
      </c>
      <c r="F309" s="78" t="s">
        <v>1</v>
      </c>
      <c r="G309" s="79" t="s">
        <v>1</v>
      </c>
      <c r="H309" s="80">
        <v>231</v>
      </c>
      <c r="I309" s="79" t="s">
        <v>48</v>
      </c>
      <c r="J309" s="20">
        <v>231231171</v>
      </c>
      <c r="K309" s="71">
        <v>100</v>
      </c>
      <c r="L309" s="60" t="s">
        <v>286</v>
      </c>
      <c r="M309" s="60" t="s">
        <v>6</v>
      </c>
      <c r="N309" s="21" t="s">
        <v>300</v>
      </c>
      <c r="O309" s="40" t="s">
        <v>299</v>
      </c>
      <c r="P309" s="40" t="s">
        <v>298</v>
      </c>
      <c r="Q309" s="31">
        <v>7</v>
      </c>
      <c r="R309" s="32">
        <v>9</v>
      </c>
      <c r="S309" s="62">
        <v>1297.4796100000001</v>
      </c>
      <c r="T309" s="62">
        <v>1297.4796100000001</v>
      </c>
      <c r="U309" s="14">
        <v>576.21475999999996</v>
      </c>
      <c r="V309" s="14">
        <v>576.21475999999996</v>
      </c>
      <c r="W309" s="14">
        <v>600</v>
      </c>
      <c r="X309" s="14">
        <v>600</v>
      </c>
      <c r="Y309" s="14">
        <v>600</v>
      </c>
      <c r="Z309" s="6"/>
    </row>
    <row r="310" spans="1:26" ht="48" customHeight="1" x14ac:dyDescent="0.2">
      <c r="A310" s="1"/>
      <c r="B310" s="75">
        <v>300000000</v>
      </c>
      <c r="C310" s="75">
        <v>302000000</v>
      </c>
      <c r="D310" s="76">
        <v>302000000</v>
      </c>
      <c r="E310" s="77">
        <v>302000021</v>
      </c>
      <c r="F310" s="78" t="s">
        <v>1</v>
      </c>
      <c r="G310" s="79" t="s">
        <v>1</v>
      </c>
      <c r="H310" s="80">
        <v>241</v>
      </c>
      <c r="I310" s="79" t="s">
        <v>270</v>
      </c>
      <c r="J310" s="20">
        <v>241003000</v>
      </c>
      <c r="K310" s="71">
        <v>100</v>
      </c>
      <c r="L310" s="60" t="s">
        <v>286</v>
      </c>
      <c r="M310" s="60" t="s">
        <v>6</v>
      </c>
      <c r="N310" s="21" t="s">
        <v>297</v>
      </c>
      <c r="O310" s="40" t="s">
        <v>296</v>
      </c>
      <c r="P310" s="40" t="s">
        <v>295</v>
      </c>
      <c r="Q310" s="31">
        <v>7</v>
      </c>
      <c r="R310" s="32">
        <v>3</v>
      </c>
      <c r="S310" s="62">
        <v>369.45456999999999</v>
      </c>
      <c r="T310" s="62">
        <v>369.45456999999999</v>
      </c>
      <c r="U310" s="62">
        <v>1333.9966400000001</v>
      </c>
      <c r="V310" s="62">
        <v>1283.34619</v>
      </c>
      <c r="W310" s="62">
        <v>960</v>
      </c>
      <c r="X310" s="62">
        <v>960</v>
      </c>
      <c r="Y310" s="62">
        <v>960</v>
      </c>
      <c r="Z310" s="6"/>
    </row>
    <row r="311" spans="1:26" ht="48" customHeight="1" x14ac:dyDescent="0.2">
      <c r="A311" s="1"/>
      <c r="B311" s="75">
        <v>300000000</v>
      </c>
      <c r="C311" s="75">
        <v>302000000</v>
      </c>
      <c r="D311" s="76">
        <v>302000000</v>
      </c>
      <c r="E311" s="77">
        <v>302000021</v>
      </c>
      <c r="F311" s="78" t="s">
        <v>1</v>
      </c>
      <c r="G311" s="79" t="s">
        <v>1</v>
      </c>
      <c r="H311" s="80">
        <v>241</v>
      </c>
      <c r="I311" s="79" t="s">
        <v>270</v>
      </c>
      <c r="J311" s="20">
        <v>241003000</v>
      </c>
      <c r="K311" s="71">
        <v>100</v>
      </c>
      <c r="L311" s="60" t="s">
        <v>286</v>
      </c>
      <c r="M311" s="60" t="s">
        <v>6</v>
      </c>
      <c r="N311" s="21" t="s">
        <v>297</v>
      </c>
      <c r="O311" s="40" t="s">
        <v>296</v>
      </c>
      <c r="P311" s="40" t="s">
        <v>295</v>
      </c>
      <c r="Q311" s="31">
        <v>8</v>
      </c>
      <c r="R311" s="32">
        <v>1</v>
      </c>
      <c r="S311" s="18">
        <v>2198.0289400000001</v>
      </c>
      <c r="T311" s="17">
        <v>2198.0289400000001</v>
      </c>
      <c r="U311" s="18">
        <v>2975.33331</v>
      </c>
      <c r="V311" s="18">
        <v>2065.6533599999998</v>
      </c>
      <c r="W311" s="17">
        <v>2130</v>
      </c>
      <c r="X311" s="18">
        <v>1370</v>
      </c>
      <c r="Y311" s="17">
        <v>1370</v>
      </c>
      <c r="Z311" s="6"/>
    </row>
    <row r="312" spans="1:26" ht="48" customHeight="1" x14ac:dyDescent="0.2">
      <c r="A312" s="1"/>
      <c r="B312" s="75">
        <v>300000000</v>
      </c>
      <c r="C312" s="75">
        <v>302000000</v>
      </c>
      <c r="D312" s="76">
        <v>302000000</v>
      </c>
      <c r="E312" s="77">
        <v>302000021</v>
      </c>
      <c r="F312" s="78" t="s">
        <v>1</v>
      </c>
      <c r="G312" s="79" t="s">
        <v>1</v>
      </c>
      <c r="H312" s="80">
        <v>241</v>
      </c>
      <c r="I312" s="79" t="s">
        <v>270</v>
      </c>
      <c r="J312" s="20">
        <v>241003000</v>
      </c>
      <c r="K312" s="71">
        <v>100</v>
      </c>
      <c r="L312" s="60" t="s">
        <v>286</v>
      </c>
      <c r="M312" s="60" t="s">
        <v>6</v>
      </c>
      <c r="N312" s="21" t="s">
        <v>297</v>
      </c>
      <c r="O312" s="40" t="s">
        <v>296</v>
      </c>
      <c r="P312" s="40" t="s">
        <v>295</v>
      </c>
      <c r="Q312" s="31">
        <v>8</v>
      </c>
      <c r="R312" s="32">
        <v>4</v>
      </c>
      <c r="S312" s="62">
        <v>1804.4716699999999</v>
      </c>
      <c r="T312" s="62">
        <v>1571.15365</v>
      </c>
      <c r="U312" s="62">
        <v>2470.0894499999999</v>
      </c>
      <c r="V312" s="62">
        <v>2061.6713300000001</v>
      </c>
      <c r="W312" s="62">
        <v>400</v>
      </c>
      <c r="X312" s="62">
        <v>400</v>
      </c>
      <c r="Y312" s="62">
        <v>400</v>
      </c>
      <c r="Z312" s="6"/>
    </row>
    <row r="313" spans="1:26" ht="48" customHeight="1" x14ac:dyDescent="0.2">
      <c r="A313" s="1"/>
      <c r="B313" s="75">
        <v>300000000</v>
      </c>
      <c r="C313" s="75">
        <v>302000000</v>
      </c>
      <c r="D313" s="76">
        <v>302000000</v>
      </c>
      <c r="E313" s="77">
        <v>302000021</v>
      </c>
      <c r="F313" s="78" t="s">
        <v>1</v>
      </c>
      <c r="G313" s="79" t="s">
        <v>1</v>
      </c>
      <c r="H313" s="80">
        <v>241</v>
      </c>
      <c r="I313" s="79" t="s">
        <v>270</v>
      </c>
      <c r="J313" s="20">
        <v>241003000</v>
      </c>
      <c r="K313" s="71">
        <v>100</v>
      </c>
      <c r="L313" s="60" t="s">
        <v>286</v>
      </c>
      <c r="M313" s="60" t="s">
        <v>6</v>
      </c>
      <c r="N313" s="21" t="s">
        <v>297</v>
      </c>
      <c r="O313" s="40" t="s">
        <v>296</v>
      </c>
      <c r="P313" s="40" t="s">
        <v>295</v>
      </c>
      <c r="Q313" s="31">
        <v>11</v>
      </c>
      <c r="R313" s="32">
        <v>1</v>
      </c>
      <c r="S313" s="62">
        <v>1263.45875</v>
      </c>
      <c r="T313" s="62">
        <v>1209.6147000000001</v>
      </c>
      <c r="U313" s="62">
        <v>2229.2597500000002</v>
      </c>
      <c r="V313" s="62">
        <v>1763.1105700000001</v>
      </c>
      <c r="W313" s="62">
        <v>1834</v>
      </c>
      <c r="X313" s="62">
        <v>1450</v>
      </c>
      <c r="Y313" s="62">
        <v>1450</v>
      </c>
      <c r="Z313" s="6"/>
    </row>
    <row r="314" spans="1:26" ht="48" customHeight="1" x14ac:dyDescent="0.2">
      <c r="A314" s="1"/>
      <c r="B314" s="75">
        <v>300000000</v>
      </c>
      <c r="C314" s="75">
        <v>302000000</v>
      </c>
      <c r="D314" s="76">
        <v>302000000</v>
      </c>
      <c r="E314" s="77">
        <v>302000021</v>
      </c>
      <c r="F314" s="78" t="s">
        <v>1</v>
      </c>
      <c r="G314" s="79" t="s">
        <v>1</v>
      </c>
      <c r="H314" s="80">
        <v>241</v>
      </c>
      <c r="I314" s="79" t="s">
        <v>270</v>
      </c>
      <c r="J314" s="20">
        <v>241003000</v>
      </c>
      <c r="K314" s="71">
        <v>100</v>
      </c>
      <c r="L314" s="60" t="s">
        <v>286</v>
      </c>
      <c r="M314" s="60" t="s">
        <v>6</v>
      </c>
      <c r="N314" s="21" t="s">
        <v>297</v>
      </c>
      <c r="O314" s="40" t="s">
        <v>296</v>
      </c>
      <c r="P314" s="40" t="s">
        <v>295</v>
      </c>
      <c r="Q314" s="31">
        <v>12</v>
      </c>
      <c r="R314" s="32">
        <v>2</v>
      </c>
      <c r="S314" s="18">
        <v>139.70756</v>
      </c>
      <c r="T314" s="17">
        <v>139.70756</v>
      </c>
      <c r="U314" s="18">
        <v>127.616</v>
      </c>
      <c r="V314" s="18">
        <v>127.616</v>
      </c>
      <c r="W314" s="17">
        <v>150</v>
      </c>
      <c r="X314" s="18">
        <v>150</v>
      </c>
      <c r="Y314" s="17">
        <v>150</v>
      </c>
      <c r="Z314" s="6"/>
    </row>
    <row r="315" spans="1:26" ht="48" customHeight="1" x14ac:dyDescent="0.2">
      <c r="A315" s="1"/>
      <c r="B315" s="75">
        <v>300000000</v>
      </c>
      <c r="C315" s="75">
        <v>302000000</v>
      </c>
      <c r="D315" s="76">
        <v>302000000</v>
      </c>
      <c r="E315" s="77">
        <v>302000021</v>
      </c>
      <c r="F315" s="78" t="s">
        <v>1</v>
      </c>
      <c r="G315" s="79" t="s">
        <v>1</v>
      </c>
      <c r="H315" s="80">
        <v>301</v>
      </c>
      <c r="I315" s="79" t="s">
        <v>294</v>
      </c>
      <c r="J315" s="20">
        <v>301011000</v>
      </c>
      <c r="K315" s="71">
        <v>100</v>
      </c>
      <c r="L315" s="60" t="s">
        <v>286</v>
      </c>
      <c r="M315" s="60" t="s">
        <v>6</v>
      </c>
      <c r="N315" s="21" t="s">
        <v>293</v>
      </c>
      <c r="O315" s="40" t="s">
        <v>292</v>
      </c>
      <c r="P315" s="40" t="s">
        <v>291</v>
      </c>
      <c r="Q315" s="31">
        <v>1</v>
      </c>
      <c r="R315" s="32">
        <v>6</v>
      </c>
      <c r="S315" s="108">
        <v>289.5</v>
      </c>
      <c r="T315" s="108">
        <v>289.5</v>
      </c>
      <c r="U315" s="108">
        <v>238.2</v>
      </c>
      <c r="V315" s="108">
        <v>144.30000000000001</v>
      </c>
      <c r="W315" s="108">
        <v>450</v>
      </c>
      <c r="X315" s="108">
        <v>150</v>
      </c>
      <c r="Y315" s="108">
        <v>450</v>
      </c>
      <c r="Z315" s="6"/>
    </row>
    <row r="316" spans="1:26" ht="48" customHeight="1" x14ac:dyDescent="0.2">
      <c r="A316" s="1"/>
      <c r="B316" s="75">
        <v>300000000</v>
      </c>
      <c r="C316" s="75">
        <v>302000000</v>
      </c>
      <c r="D316" s="76">
        <v>302000000</v>
      </c>
      <c r="E316" s="77">
        <v>302000021</v>
      </c>
      <c r="F316" s="78" t="s">
        <v>1</v>
      </c>
      <c r="G316" s="79" t="s">
        <v>1</v>
      </c>
      <c r="H316" s="80">
        <v>481</v>
      </c>
      <c r="I316" s="79" t="s">
        <v>84</v>
      </c>
      <c r="J316" s="20">
        <v>481481700</v>
      </c>
      <c r="K316" s="71">
        <v>100</v>
      </c>
      <c r="L316" s="60" t="s">
        <v>286</v>
      </c>
      <c r="M316" s="60" t="s">
        <v>6</v>
      </c>
      <c r="N316" s="21" t="s">
        <v>289</v>
      </c>
      <c r="O316" s="40" t="s">
        <v>288</v>
      </c>
      <c r="P316" s="40" t="s">
        <v>287</v>
      </c>
      <c r="Q316" s="31">
        <v>4</v>
      </c>
      <c r="R316" s="32">
        <v>12</v>
      </c>
      <c r="S316" s="82">
        <v>444.70931999999999</v>
      </c>
      <c r="T316" s="82">
        <v>444.70931999999999</v>
      </c>
      <c r="U316" s="82">
        <v>737.50679000000002</v>
      </c>
      <c r="V316" s="82">
        <v>737.50679000000002</v>
      </c>
      <c r="W316" s="82">
        <v>720</v>
      </c>
      <c r="X316" s="82">
        <v>840</v>
      </c>
      <c r="Y316" s="82">
        <v>680</v>
      </c>
      <c r="Z316" s="6"/>
    </row>
    <row r="317" spans="1:26" ht="48" customHeight="1" x14ac:dyDescent="0.2">
      <c r="A317" s="1"/>
      <c r="B317" s="26">
        <v>300000000</v>
      </c>
      <c r="C317" s="26">
        <v>302000000</v>
      </c>
      <c r="D317" s="43">
        <v>302000000</v>
      </c>
      <c r="E317" s="44">
        <v>302000021</v>
      </c>
      <c r="F317" s="83" t="s">
        <v>1</v>
      </c>
      <c r="G317" s="84" t="s">
        <v>1</v>
      </c>
      <c r="H317" s="85">
        <v>481</v>
      </c>
      <c r="I317" s="84" t="s">
        <v>84</v>
      </c>
      <c r="J317" s="86">
        <v>481481751</v>
      </c>
      <c r="K317" s="71">
        <v>100</v>
      </c>
      <c r="L317" s="87" t="s">
        <v>286</v>
      </c>
      <c r="M317" s="87" t="s">
        <v>6</v>
      </c>
      <c r="N317" s="30" t="s">
        <v>285</v>
      </c>
      <c r="O317" s="25" t="s">
        <v>284</v>
      </c>
      <c r="P317" s="25" t="s">
        <v>283</v>
      </c>
      <c r="Q317" s="31">
        <v>4</v>
      </c>
      <c r="R317" s="32">
        <v>12</v>
      </c>
      <c r="S317" s="82">
        <v>52.22</v>
      </c>
      <c r="T317" s="82">
        <v>52.22</v>
      </c>
      <c r="U317" s="82">
        <v>451.26997999999998</v>
      </c>
      <c r="V317" s="82">
        <v>451.26997999999998</v>
      </c>
      <c r="W317" s="82">
        <v>760</v>
      </c>
      <c r="X317" s="82">
        <v>920</v>
      </c>
      <c r="Y317" s="82">
        <v>760</v>
      </c>
      <c r="Z317" s="6"/>
    </row>
    <row r="318" spans="1:26" ht="48" customHeight="1" x14ac:dyDescent="0.2">
      <c r="A318" s="1"/>
      <c r="B318" s="135">
        <v>302000023</v>
      </c>
      <c r="C318" s="135"/>
      <c r="D318" s="135"/>
      <c r="E318" s="138"/>
      <c r="F318" s="45">
        <v>302000023</v>
      </c>
      <c r="G318" s="46" t="s">
        <v>282</v>
      </c>
      <c r="H318" s="148"/>
      <c r="I318" s="148"/>
      <c r="J318" s="148"/>
      <c r="K318" s="29">
        <v>200</v>
      </c>
      <c r="L318" s="21"/>
      <c r="M318" s="149"/>
      <c r="N318" s="149"/>
      <c r="O318" s="149"/>
      <c r="P318" s="150"/>
      <c r="Q318" s="8" t="s">
        <v>1</v>
      </c>
      <c r="R318" s="9" t="s">
        <v>1</v>
      </c>
      <c r="S318" s="47">
        <f>S319+S320+S322+S321</f>
        <v>19362.21</v>
      </c>
      <c r="T318" s="47">
        <f t="shared" ref="T318:Y318" si="57">T319+T320+T322+T321</f>
        <v>19362.21</v>
      </c>
      <c r="U318" s="47">
        <f t="shared" si="57"/>
        <v>19087.53327</v>
      </c>
      <c r="V318" s="47">
        <f t="shared" si="57"/>
        <v>15282.284</v>
      </c>
      <c r="W318" s="47">
        <f t="shared" si="57"/>
        <v>9109.35</v>
      </c>
      <c r="X318" s="47">
        <f t="shared" si="57"/>
        <v>12301.06841</v>
      </c>
      <c r="Y318" s="47">
        <f t="shared" si="57"/>
        <v>12866.26441</v>
      </c>
      <c r="Z318" s="6"/>
    </row>
    <row r="319" spans="1:26" ht="48" customHeight="1" x14ac:dyDescent="0.2">
      <c r="A319" s="1"/>
      <c r="B319" s="2">
        <v>300000000</v>
      </c>
      <c r="C319" s="2">
        <v>302000000</v>
      </c>
      <c r="D319" s="3">
        <v>302000000</v>
      </c>
      <c r="E319" s="67">
        <v>302000023</v>
      </c>
      <c r="F319" s="68" t="s">
        <v>1</v>
      </c>
      <c r="G319" s="4" t="s">
        <v>1</v>
      </c>
      <c r="H319" s="69">
        <v>11</v>
      </c>
      <c r="I319" s="4" t="s">
        <v>281</v>
      </c>
      <c r="J319" s="70">
        <v>11012000</v>
      </c>
      <c r="K319" s="71">
        <v>200</v>
      </c>
      <c r="L319" s="5" t="s">
        <v>266</v>
      </c>
      <c r="M319" s="5" t="s">
        <v>6</v>
      </c>
      <c r="N319" s="72" t="s">
        <v>280</v>
      </c>
      <c r="O319" s="41" t="s">
        <v>279</v>
      </c>
      <c r="P319" s="41" t="s">
        <v>278</v>
      </c>
      <c r="Q319" s="56">
        <v>0</v>
      </c>
      <c r="R319" s="57">
        <v>0</v>
      </c>
      <c r="S319" s="62">
        <v>564</v>
      </c>
      <c r="T319" s="62">
        <v>564</v>
      </c>
      <c r="U319" s="62">
        <v>0</v>
      </c>
      <c r="V319" s="62">
        <v>0</v>
      </c>
      <c r="W319" s="62">
        <v>0</v>
      </c>
      <c r="X319" s="62">
        <v>0</v>
      </c>
      <c r="Y319" s="62">
        <v>0</v>
      </c>
      <c r="Z319" s="6"/>
    </row>
    <row r="320" spans="1:26" ht="48" customHeight="1" x14ac:dyDescent="0.2">
      <c r="A320" s="1"/>
      <c r="B320" s="75">
        <v>300000000</v>
      </c>
      <c r="C320" s="75">
        <v>302000000</v>
      </c>
      <c r="D320" s="76">
        <v>302000000</v>
      </c>
      <c r="E320" s="77">
        <v>302000023</v>
      </c>
      <c r="F320" s="78" t="s">
        <v>1</v>
      </c>
      <c r="G320" s="79" t="s">
        <v>1</v>
      </c>
      <c r="H320" s="80">
        <v>40</v>
      </c>
      <c r="I320" s="79" t="s">
        <v>89</v>
      </c>
      <c r="J320" s="20">
        <v>40000005</v>
      </c>
      <c r="K320" s="71">
        <v>200</v>
      </c>
      <c r="L320" s="60" t="s">
        <v>250</v>
      </c>
      <c r="M320" s="60" t="s">
        <v>6</v>
      </c>
      <c r="N320" s="21" t="s">
        <v>277</v>
      </c>
      <c r="O320" s="40" t="s">
        <v>276</v>
      </c>
      <c r="P320" s="40" t="s">
        <v>275</v>
      </c>
      <c r="Q320" s="31">
        <v>10</v>
      </c>
      <c r="R320" s="32">
        <v>1</v>
      </c>
      <c r="S320" s="13">
        <v>17468.71</v>
      </c>
      <c r="T320" s="12">
        <v>17468.71</v>
      </c>
      <c r="U320" s="13">
        <v>19087.53327</v>
      </c>
      <c r="V320" s="13">
        <v>15282.284</v>
      </c>
      <c r="W320" s="12">
        <v>9109.35</v>
      </c>
      <c r="X320" s="13">
        <v>12301.06841</v>
      </c>
      <c r="Y320" s="12">
        <v>12866.26441</v>
      </c>
      <c r="Z320" s="6"/>
    </row>
    <row r="321" spans="1:26" ht="48" customHeight="1" x14ac:dyDescent="0.2">
      <c r="A321" s="1"/>
      <c r="B321" s="75">
        <v>300000000</v>
      </c>
      <c r="C321" s="75">
        <v>302000000</v>
      </c>
      <c r="D321" s="76">
        <v>302000000</v>
      </c>
      <c r="E321" s="77">
        <v>302000023</v>
      </c>
      <c r="F321" s="78" t="s">
        <v>1</v>
      </c>
      <c r="G321" s="79" t="s">
        <v>1</v>
      </c>
      <c r="H321" s="80">
        <v>50</v>
      </c>
      <c r="I321" s="79" t="s">
        <v>8</v>
      </c>
      <c r="J321" s="20">
        <v>50131000</v>
      </c>
      <c r="K321" s="71">
        <v>101</v>
      </c>
      <c r="L321" s="60" t="s">
        <v>274</v>
      </c>
      <c r="M321" s="60" t="s">
        <v>6</v>
      </c>
      <c r="N321" s="21" t="s">
        <v>272</v>
      </c>
      <c r="O321" s="40" t="s">
        <v>273</v>
      </c>
      <c r="P321" s="40" t="s">
        <v>271</v>
      </c>
      <c r="Q321" s="31">
        <v>1</v>
      </c>
      <c r="R321" s="32">
        <v>6</v>
      </c>
      <c r="S321" s="15">
        <v>1329.5</v>
      </c>
      <c r="T321" s="15">
        <v>1329.5</v>
      </c>
      <c r="U321" s="14">
        <v>0</v>
      </c>
      <c r="V321" s="14">
        <v>0</v>
      </c>
      <c r="W321" s="16">
        <v>0</v>
      </c>
      <c r="X321" s="15">
        <v>0</v>
      </c>
      <c r="Y321" s="16">
        <v>0</v>
      </c>
      <c r="Z321" s="6"/>
    </row>
    <row r="322" spans="1:26" ht="48" customHeight="1" x14ac:dyDescent="0.2">
      <c r="A322" s="1"/>
      <c r="B322" s="75">
        <v>300000000</v>
      </c>
      <c r="C322" s="75">
        <v>302000000</v>
      </c>
      <c r="D322" s="76">
        <v>302000000</v>
      </c>
      <c r="E322" s="77">
        <v>302000023</v>
      </c>
      <c r="F322" s="78" t="s">
        <v>1</v>
      </c>
      <c r="G322" s="79" t="s">
        <v>1</v>
      </c>
      <c r="H322" s="80">
        <v>241</v>
      </c>
      <c r="I322" s="79" t="s">
        <v>270</v>
      </c>
      <c r="J322" s="20">
        <v>241241152</v>
      </c>
      <c r="K322" s="71">
        <v>200</v>
      </c>
      <c r="L322" s="60" t="s">
        <v>250</v>
      </c>
      <c r="M322" s="60" t="s">
        <v>6</v>
      </c>
      <c r="N322" s="21" t="s">
        <v>269</v>
      </c>
      <c r="O322" s="40" t="s">
        <v>268</v>
      </c>
      <c r="P322" s="40" t="s">
        <v>267</v>
      </c>
      <c r="Q322" s="31">
        <v>0</v>
      </c>
      <c r="R322" s="32">
        <v>0</v>
      </c>
      <c r="S322" s="15">
        <v>0</v>
      </c>
      <c r="T322" s="16">
        <v>0</v>
      </c>
      <c r="U322" s="15">
        <v>0</v>
      </c>
      <c r="V322" s="15">
        <v>0</v>
      </c>
      <c r="W322" s="16">
        <v>0</v>
      </c>
      <c r="X322" s="15">
        <v>0</v>
      </c>
      <c r="Y322" s="16">
        <v>0</v>
      </c>
      <c r="Z322" s="6"/>
    </row>
    <row r="323" spans="1:26" ht="48" customHeight="1" x14ac:dyDescent="0.2">
      <c r="A323" s="1"/>
      <c r="B323" s="136">
        <v>303000000</v>
      </c>
      <c r="C323" s="136"/>
      <c r="D323" s="136"/>
      <c r="E323" s="140"/>
      <c r="F323" s="27">
        <v>303000000</v>
      </c>
      <c r="G323" s="28" t="s">
        <v>265</v>
      </c>
      <c r="H323" s="145"/>
      <c r="I323" s="145"/>
      <c r="J323" s="145"/>
      <c r="K323" s="29">
        <v>100</v>
      </c>
      <c r="L323" s="30"/>
      <c r="M323" s="146"/>
      <c r="N323" s="146"/>
      <c r="O323" s="146"/>
      <c r="P323" s="147"/>
      <c r="Q323" s="31" t="s">
        <v>1</v>
      </c>
      <c r="R323" s="32" t="s">
        <v>1</v>
      </c>
      <c r="S323" s="15">
        <f>S324+S335+S340+S332</f>
        <v>43306.4997</v>
      </c>
      <c r="T323" s="15">
        <f t="shared" ref="T323:Y323" si="58">T324+T335+T340+T332</f>
        <v>43306.4997</v>
      </c>
      <c r="U323" s="15">
        <f t="shared" si="58"/>
        <v>252266.94845</v>
      </c>
      <c r="V323" s="15">
        <f t="shared" si="58"/>
        <v>209612.37996999998</v>
      </c>
      <c r="W323" s="15">
        <f t="shared" si="58"/>
        <v>43364.913089999995</v>
      </c>
      <c r="X323" s="15">
        <f t="shared" si="58"/>
        <v>46026.660279999996</v>
      </c>
      <c r="Y323" s="15">
        <f t="shared" si="58"/>
        <v>58845.424319999998</v>
      </c>
      <c r="Z323" s="6"/>
    </row>
    <row r="324" spans="1:26" ht="48" customHeight="1" x14ac:dyDescent="0.2">
      <c r="A324" s="1"/>
      <c r="B324" s="136">
        <v>303010000</v>
      </c>
      <c r="C324" s="136"/>
      <c r="D324" s="136"/>
      <c r="E324" s="140"/>
      <c r="F324" s="27">
        <v>303010000</v>
      </c>
      <c r="G324" s="28" t="s">
        <v>264</v>
      </c>
      <c r="H324" s="145"/>
      <c r="I324" s="145"/>
      <c r="J324" s="145"/>
      <c r="K324" s="29">
        <v>100</v>
      </c>
      <c r="L324" s="30"/>
      <c r="M324" s="146"/>
      <c r="N324" s="146"/>
      <c r="O324" s="146"/>
      <c r="P324" s="147"/>
      <c r="Q324" s="31" t="s">
        <v>1</v>
      </c>
      <c r="R324" s="32" t="s">
        <v>1</v>
      </c>
      <c r="S324" s="15">
        <f>S327+S329+S325</f>
        <v>10286.2557</v>
      </c>
      <c r="T324" s="15">
        <f t="shared" ref="T324:Y324" si="59">T327+T329+T325</f>
        <v>10286.2557</v>
      </c>
      <c r="U324" s="15">
        <f t="shared" si="59"/>
        <v>11082.697</v>
      </c>
      <c r="V324" s="15">
        <f t="shared" si="59"/>
        <v>10767.546060000001</v>
      </c>
      <c r="W324" s="15">
        <f t="shared" si="59"/>
        <v>1040</v>
      </c>
      <c r="X324" s="15">
        <f t="shared" si="59"/>
        <v>759.5</v>
      </c>
      <c r="Y324" s="15">
        <f t="shared" si="59"/>
        <v>759.5</v>
      </c>
      <c r="Z324" s="6"/>
    </row>
    <row r="325" spans="1:26" ht="48" customHeight="1" x14ac:dyDescent="0.2">
      <c r="A325" s="1"/>
      <c r="B325" s="25"/>
      <c r="C325" s="25"/>
      <c r="D325" s="25"/>
      <c r="E325" s="26"/>
      <c r="F325" s="27" t="s">
        <v>1096</v>
      </c>
      <c r="G325" s="28" t="s">
        <v>1097</v>
      </c>
      <c r="H325" s="85"/>
      <c r="I325" s="85"/>
      <c r="J325" s="85"/>
      <c r="K325" s="29"/>
      <c r="L325" s="30"/>
      <c r="M325" s="30"/>
      <c r="N325" s="30"/>
      <c r="O325" s="30"/>
      <c r="P325" s="28"/>
      <c r="Q325" s="31"/>
      <c r="R325" s="32"/>
      <c r="S325" s="14">
        <f>S326</f>
        <v>0</v>
      </c>
      <c r="T325" s="14">
        <f t="shared" ref="T325:Y325" si="60">T326</f>
        <v>0</v>
      </c>
      <c r="U325" s="14">
        <f t="shared" si="60"/>
        <v>446.17700000000002</v>
      </c>
      <c r="V325" s="14">
        <f t="shared" si="60"/>
        <v>226.02606</v>
      </c>
      <c r="W325" s="14">
        <f t="shared" si="60"/>
        <v>510.5</v>
      </c>
      <c r="X325" s="14">
        <f t="shared" si="60"/>
        <v>510.5</v>
      </c>
      <c r="Y325" s="14">
        <f t="shared" si="60"/>
        <v>510.5</v>
      </c>
      <c r="Z325" s="6"/>
    </row>
    <row r="326" spans="1:26" ht="48" customHeight="1" x14ac:dyDescent="0.2">
      <c r="A326" s="1"/>
      <c r="B326" s="25"/>
      <c r="C326" s="25"/>
      <c r="D326" s="25"/>
      <c r="E326" s="26"/>
      <c r="F326" s="27"/>
      <c r="G326" s="28"/>
      <c r="H326" s="85">
        <v>241</v>
      </c>
      <c r="I326" s="79" t="s">
        <v>270</v>
      </c>
      <c r="J326" s="20" t="s">
        <v>1098</v>
      </c>
      <c r="K326" s="29" t="s">
        <v>1019</v>
      </c>
      <c r="L326" s="30" t="s">
        <v>1099</v>
      </c>
      <c r="M326" s="60" t="s">
        <v>6</v>
      </c>
      <c r="N326" s="30" t="s">
        <v>1100</v>
      </c>
      <c r="O326" s="30" t="s">
        <v>1101</v>
      </c>
      <c r="P326" s="28" t="s">
        <v>1102</v>
      </c>
      <c r="Q326" s="31">
        <v>8</v>
      </c>
      <c r="R326" s="32">
        <v>1</v>
      </c>
      <c r="S326" s="73">
        <v>0</v>
      </c>
      <c r="T326" s="73">
        <v>0</v>
      </c>
      <c r="U326" s="73">
        <v>446.17700000000002</v>
      </c>
      <c r="V326" s="73">
        <v>226.02606</v>
      </c>
      <c r="W326" s="74">
        <v>510.5</v>
      </c>
      <c r="X326" s="73">
        <v>510.5</v>
      </c>
      <c r="Y326" s="74">
        <v>510.5</v>
      </c>
      <c r="Z326" s="6"/>
    </row>
    <row r="327" spans="1:26" ht="48" customHeight="1" x14ac:dyDescent="0.2">
      <c r="A327" s="1"/>
      <c r="B327" s="135">
        <v>303010006</v>
      </c>
      <c r="C327" s="135"/>
      <c r="D327" s="135"/>
      <c r="E327" s="138"/>
      <c r="F327" s="45">
        <v>303010006</v>
      </c>
      <c r="G327" s="46" t="s">
        <v>263</v>
      </c>
      <c r="H327" s="148"/>
      <c r="I327" s="148"/>
      <c r="J327" s="148"/>
      <c r="K327" s="29">
        <v>105</v>
      </c>
      <c r="L327" s="21"/>
      <c r="M327" s="149"/>
      <c r="N327" s="149"/>
      <c r="O327" s="149"/>
      <c r="P327" s="150"/>
      <c r="Q327" s="8" t="s">
        <v>1</v>
      </c>
      <c r="R327" s="9" t="s">
        <v>1</v>
      </c>
      <c r="S327" s="47">
        <f>S328</f>
        <v>10000</v>
      </c>
      <c r="T327" s="47">
        <f t="shared" ref="T327:Y327" si="61">T328</f>
        <v>10000</v>
      </c>
      <c r="U327" s="47">
        <f t="shared" si="61"/>
        <v>10346.52</v>
      </c>
      <c r="V327" s="47">
        <f t="shared" si="61"/>
        <v>10346.52</v>
      </c>
      <c r="W327" s="47">
        <f t="shared" si="61"/>
        <v>249</v>
      </c>
      <c r="X327" s="47">
        <f t="shared" si="61"/>
        <v>249</v>
      </c>
      <c r="Y327" s="47">
        <f t="shared" si="61"/>
        <v>249</v>
      </c>
      <c r="Z327" s="6"/>
    </row>
    <row r="328" spans="1:26" ht="48" customHeight="1" x14ac:dyDescent="0.2">
      <c r="A328" s="1"/>
      <c r="B328" s="48">
        <v>300000000</v>
      </c>
      <c r="C328" s="48">
        <v>303000000</v>
      </c>
      <c r="D328" s="49">
        <v>303010000</v>
      </c>
      <c r="E328" s="50">
        <v>303010006</v>
      </c>
      <c r="F328" s="51" t="s">
        <v>1</v>
      </c>
      <c r="G328" s="52" t="s">
        <v>1</v>
      </c>
      <c r="H328" s="53">
        <v>40</v>
      </c>
      <c r="I328" s="52" t="s">
        <v>89</v>
      </c>
      <c r="J328" s="22">
        <v>40500330</v>
      </c>
      <c r="K328" s="71">
        <v>105</v>
      </c>
      <c r="L328" s="54" t="s">
        <v>262</v>
      </c>
      <c r="M328" s="54" t="s">
        <v>6</v>
      </c>
      <c r="N328" s="55" t="s">
        <v>261</v>
      </c>
      <c r="O328" s="42" t="s">
        <v>260</v>
      </c>
      <c r="P328" s="42" t="s">
        <v>259</v>
      </c>
      <c r="Q328" s="56">
        <v>4</v>
      </c>
      <c r="R328" s="57">
        <v>12</v>
      </c>
      <c r="S328" s="13">
        <v>10000</v>
      </c>
      <c r="T328" s="12">
        <v>10000</v>
      </c>
      <c r="U328" s="13">
        <f>346.52+10000</f>
        <v>10346.52</v>
      </c>
      <c r="V328" s="13">
        <f>346.52+10000</f>
        <v>10346.52</v>
      </c>
      <c r="W328" s="12">
        <v>249</v>
      </c>
      <c r="X328" s="13">
        <v>249</v>
      </c>
      <c r="Y328" s="12">
        <v>249</v>
      </c>
      <c r="Z328" s="6"/>
    </row>
    <row r="329" spans="1:26" ht="48" customHeight="1" x14ac:dyDescent="0.2">
      <c r="A329" s="1"/>
      <c r="B329" s="135">
        <v>303010012</v>
      </c>
      <c r="C329" s="135"/>
      <c r="D329" s="135"/>
      <c r="E329" s="138"/>
      <c r="F329" s="45">
        <v>303010012</v>
      </c>
      <c r="G329" s="46" t="s">
        <v>258</v>
      </c>
      <c r="H329" s="148"/>
      <c r="I329" s="148"/>
      <c r="J329" s="148"/>
      <c r="K329" s="29">
        <v>100</v>
      </c>
      <c r="L329" s="21"/>
      <c r="M329" s="149"/>
      <c r="N329" s="149"/>
      <c r="O329" s="149"/>
      <c r="P329" s="150"/>
      <c r="Q329" s="8" t="s">
        <v>1</v>
      </c>
      <c r="R329" s="9" t="s">
        <v>1</v>
      </c>
      <c r="S329" s="47">
        <f>S330+S331</f>
        <v>286.25569999999999</v>
      </c>
      <c r="T329" s="47">
        <f t="shared" ref="T329:Y329" si="62">T330+T331</f>
        <v>286.25569999999999</v>
      </c>
      <c r="U329" s="47">
        <f t="shared" si="62"/>
        <v>290</v>
      </c>
      <c r="V329" s="47">
        <f t="shared" si="62"/>
        <v>195</v>
      </c>
      <c r="W329" s="47">
        <f t="shared" si="62"/>
        <v>280.5</v>
      </c>
      <c r="X329" s="47">
        <f t="shared" si="62"/>
        <v>0</v>
      </c>
      <c r="Y329" s="47">
        <f t="shared" si="62"/>
        <v>0</v>
      </c>
      <c r="Z329" s="6"/>
    </row>
    <row r="330" spans="1:26" ht="48" customHeight="1" x14ac:dyDescent="0.2">
      <c r="A330" s="1"/>
      <c r="B330" s="2">
        <v>300000000</v>
      </c>
      <c r="C330" s="2">
        <v>303000000</v>
      </c>
      <c r="D330" s="3">
        <v>303010000</v>
      </c>
      <c r="E330" s="67">
        <v>303010012</v>
      </c>
      <c r="F330" s="68" t="s">
        <v>1</v>
      </c>
      <c r="G330" s="4" t="s">
        <v>1</v>
      </c>
      <c r="H330" s="69">
        <v>40</v>
      </c>
      <c r="I330" s="4" t="s">
        <v>89</v>
      </c>
      <c r="J330" s="70">
        <v>40500200</v>
      </c>
      <c r="K330" s="71">
        <v>100</v>
      </c>
      <c r="L330" s="5" t="s">
        <v>257</v>
      </c>
      <c r="M330" s="5" t="s">
        <v>6</v>
      </c>
      <c r="N330" s="72" t="s">
        <v>255</v>
      </c>
      <c r="O330" s="41" t="s">
        <v>254</v>
      </c>
      <c r="P330" s="41" t="s">
        <v>253</v>
      </c>
      <c r="Q330" s="56">
        <v>3</v>
      </c>
      <c r="R330" s="57">
        <v>14</v>
      </c>
      <c r="S330" s="13">
        <v>236.256</v>
      </c>
      <c r="T330" s="12">
        <v>236.256</v>
      </c>
      <c r="U330" s="13">
        <v>240</v>
      </c>
      <c r="V330" s="13">
        <v>195</v>
      </c>
      <c r="W330" s="12">
        <v>240</v>
      </c>
      <c r="X330" s="13">
        <v>0</v>
      </c>
      <c r="Y330" s="12">
        <v>0</v>
      </c>
      <c r="Z330" s="6"/>
    </row>
    <row r="331" spans="1:26" ht="48" customHeight="1" x14ac:dyDescent="0.2">
      <c r="A331" s="1"/>
      <c r="B331" s="26">
        <v>300000000</v>
      </c>
      <c r="C331" s="26">
        <v>303000000</v>
      </c>
      <c r="D331" s="43">
        <v>303010000</v>
      </c>
      <c r="E331" s="44">
        <v>303010012</v>
      </c>
      <c r="F331" s="83" t="s">
        <v>1</v>
      </c>
      <c r="G331" s="84" t="s">
        <v>1</v>
      </c>
      <c r="H331" s="85">
        <v>40</v>
      </c>
      <c r="I331" s="84" t="s">
        <v>89</v>
      </c>
      <c r="J331" s="86">
        <v>40500210</v>
      </c>
      <c r="K331" s="71">
        <v>100</v>
      </c>
      <c r="L331" s="87" t="s">
        <v>256</v>
      </c>
      <c r="M331" s="87" t="s">
        <v>6</v>
      </c>
      <c r="N331" s="30" t="s">
        <v>255</v>
      </c>
      <c r="O331" s="25" t="s">
        <v>254</v>
      </c>
      <c r="P331" s="25" t="s">
        <v>253</v>
      </c>
      <c r="Q331" s="31">
        <v>3</v>
      </c>
      <c r="R331" s="32">
        <v>14</v>
      </c>
      <c r="S331" s="15">
        <v>49.999699999999997</v>
      </c>
      <c r="T331" s="16">
        <v>49.999699999999997</v>
      </c>
      <c r="U331" s="15">
        <v>50</v>
      </c>
      <c r="V331" s="15">
        <v>0</v>
      </c>
      <c r="W331" s="16">
        <v>40.5</v>
      </c>
      <c r="X331" s="15">
        <v>0</v>
      </c>
      <c r="Y331" s="16">
        <v>0</v>
      </c>
      <c r="Z331" s="6"/>
    </row>
    <row r="332" spans="1:26" ht="48" customHeight="1" x14ac:dyDescent="0.2">
      <c r="A332" s="1"/>
      <c r="B332" s="26"/>
      <c r="C332" s="26"/>
      <c r="D332" s="43"/>
      <c r="E332" s="43"/>
      <c r="F332" s="35" t="s">
        <v>1068</v>
      </c>
      <c r="G332" s="21" t="s">
        <v>1069</v>
      </c>
      <c r="H332" s="85"/>
      <c r="I332" s="84"/>
      <c r="J332" s="86"/>
      <c r="K332" s="11"/>
      <c r="L332" s="87"/>
      <c r="M332" s="87"/>
      <c r="N332" s="30"/>
      <c r="O332" s="25"/>
      <c r="P332" s="26"/>
      <c r="Q332" s="31"/>
      <c r="R332" s="32"/>
      <c r="S332" s="15">
        <f>S333+S334</f>
        <v>0</v>
      </c>
      <c r="T332" s="15">
        <f t="shared" ref="T332:Y332" si="63">T333+T334</f>
        <v>0</v>
      </c>
      <c r="U332" s="15">
        <f t="shared" si="63"/>
        <v>2995.96922</v>
      </c>
      <c r="V332" s="15">
        <f t="shared" si="63"/>
        <v>2677.1209099999996</v>
      </c>
      <c r="W332" s="15">
        <f t="shared" si="63"/>
        <v>2434.4636500000001</v>
      </c>
      <c r="X332" s="15">
        <f t="shared" si="63"/>
        <v>2434.4636500000001</v>
      </c>
      <c r="Y332" s="15">
        <f t="shared" si="63"/>
        <v>2534.4636500000001</v>
      </c>
      <c r="Z332" s="6"/>
    </row>
    <row r="333" spans="1:26" ht="48" customHeight="1" x14ac:dyDescent="0.2">
      <c r="A333" s="1"/>
      <c r="B333" s="26"/>
      <c r="C333" s="26"/>
      <c r="D333" s="43"/>
      <c r="E333" s="43"/>
      <c r="F333" s="35" t="s">
        <v>1068</v>
      </c>
      <c r="H333" s="85">
        <v>40</v>
      </c>
      <c r="I333" s="84" t="s">
        <v>89</v>
      </c>
      <c r="J333" s="86">
        <v>40500440</v>
      </c>
      <c r="K333" s="71">
        <v>100</v>
      </c>
      <c r="L333" s="87" t="s">
        <v>1070</v>
      </c>
      <c r="M333" s="87"/>
      <c r="N333" s="30"/>
      <c r="O333" s="25"/>
      <c r="P333" s="26"/>
      <c r="Q333" s="31">
        <v>7</v>
      </c>
      <c r="R333" s="32">
        <v>7</v>
      </c>
      <c r="S333" s="14">
        <v>0</v>
      </c>
      <c r="T333" s="14">
        <v>0</v>
      </c>
      <c r="U333" s="14">
        <v>2450.4603400000001</v>
      </c>
      <c r="V333" s="14">
        <v>2135.5072599999999</v>
      </c>
      <c r="W333" s="14">
        <v>258.56365</v>
      </c>
      <c r="X333" s="14">
        <v>258.56365</v>
      </c>
      <c r="Y333" s="14">
        <v>258.56365</v>
      </c>
      <c r="Z333" s="6"/>
    </row>
    <row r="334" spans="1:26" ht="48" customHeight="1" x14ac:dyDescent="0.2">
      <c r="A334" s="1"/>
      <c r="B334" s="26"/>
      <c r="C334" s="26"/>
      <c r="D334" s="43"/>
      <c r="E334" s="43"/>
      <c r="F334" s="35" t="s">
        <v>1071</v>
      </c>
      <c r="G334" s="109"/>
      <c r="H334" s="85">
        <v>40</v>
      </c>
      <c r="I334" s="84" t="s">
        <v>89</v>
      </c>
      <c r="J334" s="86">
        <v>40500440</v>
      </c>
      <c r="K334" s="71">
        <v>100</v>
      </c>
      <c r="L334" s="87" t="s">
        <v>1070</v>
      </c>
      <c r="M334" s="87"/>
      <c r="N334" s="30"/>
      <c r="O334" s="25"/>
      <c r="P334" s="26"/>
      <c r="Q334" s="31">
        <v>4</v>
      </c>
      <c r="R334" s="32">
        <v>1</v>
      </c>
      <c r="S334" s="13">
        <v>0</v>
      </c>
      <c r="T334" s="12">
        <v>0</v>
      </c>
      <c r="U334" s="13">
        <v>545.50887999999998</v>
      </c>
      <c r="V334" s="13">
        <v>541.61365000000001</v>
      </c>
      <c r="W334" s="12">
        <v>2175.9</v>
      </c>
      <c r="X334" s="13">
        <v>2175.9</v>
      </c>
      <c r="Y334" s="12">
        <v>2275.9</v>
      </c>
      <c r="Z334" s="6"/>
    </row>
    <row r="335" spans="1:26" ht="48" customHeight="1" x14ac:dyDescent="0.2">
      <c r="A335" s="1"/>
      <c r="B335" s="136">
        <v>303030000</v>
      </c>
      <c r="C335" s="136"/>
      <c r="D335" s="136"/>
      <c r="E335" s="140"/>
      <c r="F335" s="27">
        <v>303030000</v>
      </c>
      <c r="G335" s="28" t="s">
        <v>252</v>
      </c>
      <c r="H335" s="145"/>
      <c r="I335" s="145"/>
      <c r="J335" s="145"/>
      <c r="K335" s="29">
        <v>200</v>
      </c>
      <c r="L335" s="30"/>
      <c r="M335" s="146"/>
      <c r="N335" s="146"/>
      <c r="O335" s="146"/>
      <c r="P335" s="147"/>
      <c r="Q335" s="31" t="s">
        <v>1</v>
      </c>
      <c r="R335" s="32" t="s">
        <v>1</v>
      </c>
      <c r="S335" s="15">
        <f>S336</f>
        <v>31523.243999999999</v>
      </c>
      <c r="T335" s="15">
        <f t="shared" ref="T335:Y335" si="64">T336</f>
        <v>31523.243999999999</v>
      </c>
      <c r="U335" s="15">
        <f t="shared" si="64"/>
        <v>237188.28222999998</v>
      </c>
      <c r="V335" s="15">
        <f t="shared" si="64"/>
        <v>195244.21299999999</v>
      </c>
      <c r="W335" s="15">
        <f t="shared" si="64"/>
        <v>39390.449439999997</v>
      </c>
      <c r="X335" s="15">
        <f t="shared" si="64"/>
        <v>41832.696629999999</v>
      </c>
      <c r="Y335" s="15">
        <f t="shared" si="64"/>
        <v>55051.46067</v>
      </c>
      <c r="Z335" s="6"/>
    </row>
    <row r="336" spans="1:26" ht="48" customHeight="1" x14ac:dyDescent="0.2">
      <c r="A336" s="1"/>
      <c r="B336" s="135">
        <v>303030002</v>
      </c>
      <c r="C336" s="135"/>
      <c r="D336" s="135"/>
      <c r="E336" s="138"/>
      <c r="F336" s="45">
        <v>303030002</v>
      </c>
      <c r="G336" s="46" t="s">
        <v>251</v>
      </c>
      <c r="H336" s="148"/>
      <c r="I336" s="148"/>
      <c r="J336" s="148"/>
      <c r="K336" s="29">
        <v>200</v>
      </c>
      <c r="L336" s="21"/>
      <c r="M336" s="149"/>
      <c r="N336" s="149"/>
      <c r="O336" s="149"/>
      <c r="P336" s="150"/>
      <c r="Q336" s="8" t="s">
        <v>1</v>
      </c>
      <c r="R336" s="9" t="s">
        <v>1</v>
      </c>
      <c r="S336" s="47">
        <f>S337+S338+S339</f>
        <v>31523.243999999999</v>
      </c>
      <c r="T336" s="47">
        <f t="shared" ref="T336:Y336" si="65">T337+T338+T339</f>
        <v>31523.243999999999</v>
      </c>
      <c r="U336" s="47">
        <f t="shared" si="65"/>
        <v>237188.28222999998</v>
      </c>
      <c r="V336" s="47">
        <f t="shared" si="65"/>
        <v>195244.21299999999</v>
      </c>
      <c r="W336" s="47">
        <f t="shared" si="65"/>
        <v>39390.449439999997</v>
      </c>
      <c r="X336" s="47">
        <f t="shared" si="65"/>
        <v>41832.696629999999</v>
      </c>
      <c r="Y336" s="47">
        <f t="shared" si="65"/>
        <v>55051.46067</v>
      </c>
      <c r="Z336" s="6"/>
    </row>
    <row r="337" spans="1:26" ht="48" customHeight="1" x14ac:dyDescent="0.2">
      <c r="A337" s="1"/>
      <c r="B337" s="2">
        <v>300000000</v>
      </c>
      <c r="C337" s="2">
        <v>303000000</v>
      </c>
      <c r="D337" s="3">
        <v>303030000</v>
      </c>
      <c r="E337" s="67">
        <v>303030002</v>
      </c>
      <c r="F337" s="68" t="s">
        <v>1</v>
      </c>
      <c r="G337" s="4" t="s">
        <v>1</v>
      </c>
      <c r="H337" s="69">
        <v>40</v>
      </c>
      <c r="I337" s="4" t="s">
        <v>89</v>
      </c>
      <c r="J337" s="70">
        <v>40500141</v>
      </c>
      <c r="K337" s="71">
        <v>200</v>
      </c>
      <c r="L337" s="5" t="s">
        <v>250</v>
      </c>
      <c r="M337" s="5" t="s">
        <v>6</v>
      </c>
      <c r="N337" s="72" t="s">
        <v>249</v>
      </c>
      <c r="O337" s="41" t="s">
        <v>248</v>
      </c>
      <c r="P337" s="41" t="s">
        <v>247</v>
      </c>
      <c r="Q337" s="56">
        <v>10</v>
      </c>
      <c r="R337" s="57">
        <v>3</v>
      </c>
      <c r="S337" s="15">
        <v>480</v>
      </c>
      <c r="T337" s="15">
        <v>480</v>
      </c>
      <c r="U337" s="15">
        <v>480</v>
      </c>
      <c r="V337" s="15">
        <v>480</v>
      </c>
      <c r="W337" s="15">
        <v>0</v>
      </c>
      <c r="X337" s="15">
        <v>0</v>
      </c>
      <c r="Y337" s="15">
        <v>0</v>
      </c>
      <c r="Z337" s="6"/>
    </row>
    <row r="338" spans="1:26" ht="48" customHeight="1" x14ac:dyDescent="0.2">
      <c r="A338" s="1"/>
      <c r="B338" s="26">
        <v>300000000</v>
      </c>
      <c r="C338" s="26">
        <v>303000000</v>
      </c>
      <c r="D338" s="43">
        <v>303030000</v>
      </c>
      <c r="E338" s="44">
        <v>303030002</v>
      </c>
      <c r="F338" s="83" t="s">
        <v>1</v>
      </c>
      <c r="G338" s="84" t="s">
        <v>1</v>
      </c>
      <c r="H338" s="85">
        <v>70</v>
      </c>
      <c r="I338" s="84" t="s">
        <v>94</v>
      </c>
      <c r="J338" s="86">
        <v>70006000</v>
      </c>
      <c r="K338" s="71">
        <v>200</v>
      </c>
      <c r="L338" s="87" t="s">
        <v>246</v>
      </c>
      <c r="M338" s="87" t="s">
        <v>6</v>
      </c>
      <c r="N338" s="30" t="s">
        <v>245</v>
      </c>
      <c r="O338" s="25" t="s">
        <v>244</v>
      </c>
      <c r="P338" s="25" t="s">
        <v>243</v>
      </c>
      <c r="Q338" s="31">
        <v>5</v>
      </c>
      <c r="R338" s="32">
        <v>1</v>
      </c>
      <c r="S338" s="15">
        <v>0</v>
      </c>
      <c r="T338" s="16">
        <v>0</v>
      </c>
      <c r="U338" s="15">
        <v>0</v>
      </c>
      <c r="V338" s="15">
        <v>0</v>
      </c>
      <c r="W338" s="16">
        <v>0</v>
      </c>
      <c r="X338" s="15">
        <v>0</v>
      </c>
      <c r="Y338" s="16">
        <v>0</v>
      </c>
      <c r="Z338" s="6"/>
    </row>
    <row r="339" spans="1:26" ht="48" customHeight="1" x14ac:dyDescent="0.2">
      <c r="A339" s="1"/>
      <c r="B339" s="26"/>
      <c r="C339" s="26"/>
      <c r="D339" s="43"/>
      <c r="E339" s="43"/>
      <c r="F339" s="88"/>
      <c r="G339" s="84"/>
      <c r="H339" s="85">
        <v>70</v>
      </c>
      <c r="I339" s="84" t="s">
        <v>94</v>
      </c>
      <c r="J339" s="86">
        <v>70006000</v>
      </c>
      <c r="K339" s="71">
        <v>200</v>
      </c>
      <c r="L339" s="87" t="s">
        <v>246</v>
      </c>
      <c r="M339" s="87" t="s">
        <v>6</v>
      </c>
      <c r="N339" s="30" t="s">
        <v>1131</v>
      </c>
      <c r="O339" s="25" t="s">
        <v>1132</v>
      </c>
      <c r="P339" s="26" t="s">
        <v>1133</v>
      </c>
      <c r="Q339" s="31">
        <v>10</v>
      </c>
      <c r="R339" s="32">
        <v>3</v>
      </c>
      <c r="S339" s="18">
        <v>31043.243999999999</v>
      </c>
      <c r="T339" s="17">
        <v>31043.243999999999</v>
      </c>
      <c r="U339" s="18">
        <f>236677.517+30.76523</f>
        <v>236708.28222999998</v>
      </c>
      <c r="V339" s="18">
        <v>194764.21299999999</v>
      </c>
      <c r="W339" s="17">
        <v>39390.449439999997</v>
      </c>
      <c r="X339" s="18">
        <v>41832.696629999999</v>
      </c>
      <c r="Y339" s="17">
        <v>55051.46067</v>
      </c>
      <c r="Z339" s="6"/>
    </row>
    <row r="340" spans="1:26" ht="48" customHeight="1" x14ac:dyDescent="0.2">
      <c r="A340" s="1"/>
      <c r="B340" s="136">
        <v>303040000</v>
      </c>
      <c r="C340" s="136"/>
      <c r="D340" s="136"/>
      <c r="E340" s="140"/>
      <c r="F340" s="27">
        <v>303040000</v>
      </c>
      <c r="G340" s="28" t="s">
        <v>242</v>
      </c>
      <c r="H340" s="145"/>
      <c r="I340" s="145"/>
      <c r="J340" s="145"/>
      <c r="K340" s="29">
        <v>100</v>
      </c>
      <c r="L340" s="30"/>
      <c r="M340" s="146"/>
      <c r="N340" s="146"/>
      <c r="O340" s="146"/>
      <c r="P340" s="147"/>
      <c r="Q340" s="31" t="s">
        <v>1</v>
      </c>
      <c r="R340" s="32" t="s">
        <v>1</v>
      </c>
      <c r="S340" s="15">
        <f>S341</f>
        <v>1497</v>
      </c>
      <c r="T340" s="15">
        <f t="shared" ref="T340:Y340" si="66">T341</f>
        <v>1497</v>
      </c>
      <c r="U340" s="15">
        <f t="shared" si="66"/>
        <v>1000</v>
      </c>
      <c r="V340" s="15">
        <f t="shared" si="66"/>
        <v>923.5</v>
      </c>
      <c r="W340" s="15">
        <f t="shared" si="66"/>
        <v>500</v>
      </c>
      <c r="X340" s="15">
        <f t="shared" si="66"/>
        <v>1000</v>
      </c>
      <c r="Y340" s="15">
        <f t="shared" si="66"/>
        <v>500</v>
      </c>
      <c r="Z340" s="6"/>
    </row>
    <row r="341" spans="1:26" ht="48" customHeight="1" x14ac:dyDescent="0.2">
      <c r="A341" s="1"/>
      <c r="B341" s="135">
        <v>303040000</v>
      </c>
      <c r="C341" s="135"/>
      <c r="D341" s="135"/>
      <c r="E341" s="138"/>
      <c r="F341" s="45">
        <v>303040000</v>
      </c>
      <c r="G341" s="46" t="s">
        <v>242</v>
      </c>
      <c r="H341" s="148"/>
      <c r="I341" s="148"/>
      <c r="J341" s="148"/>
      <c r="K341" s="29">
        <v>100</v>
      </c>
      <c r="L341" s="21"/>
      <c r="M341" s="149"/>
      <c r="N341" s="149"/>
      <c r="O341" s="149"/>
      <c r="P341" s="150"/>
      <c r="Q341" s="8" t="s">
        <v>1</v>
      </c>
      <c r="R341" s="9" t="s">
        <v>1</v>
      </c>
      <c r="S341" s="47">
        <f>S342+S343+S344</f>
        <v>1497</v>
      </c>
      <c r="T341" s="47">
        <f t="shared" ref="T341:Y341" si="67">T342+T343+T344</f>
        <v>1497</v>
      </c>
      <c r="U341" s="47">
        <f t="shared" si="67"/>
        <v>1000</v>
      </c>
      <c r="V341" s="47">
        <f t="shared" si="67"/>
        <v>923.5</v>
      </c>
      <c r="W341" s="47">
        <f t="shared" si="67"/>
        <v>500</v>
      </c>
      <c r="X341" s="47">
        <f t="shared" si="67"/>
        <v>1000</v>
      </c>
      <c r="Y341" s="47">
        <f t="shared" si="67"/>
        <v>500</v>
      </c>
      <c r="Z341" s="6"/>
    </row>
    <row r="342" spans="1:26" ht="48" customHeight="1" x14ac:dyDescent="0.2">
      <c r="A342" s="1"/>
      <c r="B342" s="2">
        <v>300000000</v>
      </c>
      <c r="C342" s="2">
        <v>303000000</v>
      </c>
      <c r="D342" s="3">
        <v>303040000</v>
      </c>
      <c r="E342" s="67">
        <v>303040000</v>
      </c>
      <c r="F342" s="68" t="s">
        <v>1</v>
      </c>
      <c r="G342" s="4" t="s">
        <v>1</v>
      </c>
      <c r="H342" s="69">
        <v>40</v>
      </c>
      <c r="I342" s="4" t="s">
        <v>89</v>
      </c>
      <c r="J342" s="70">
        <v>40500131</v>
      </c>
      <c r="K342" s="71">
        <v>100</v>
      </c>
      <c r="L342" s="5" t="s">
        <v>241</v>
      </c>
      <c r="M342" s="5" t="s">
        <v>6</v>
      </c>
      <c r="N342" s="72" t="s">
        <v>235</v>
      </c>
      <c r="O342" s="41" t="s">
        <v>240</v>
      </c>
      <c r="P342" s="41" t="s">
        <v>233</v>
      </c>
      <c r="Q342" s="56">
        <v>1</v>
      </c>
      <c r="R342" s="57">
        <v>13</v>
      </c>
      <c r="S342" s="13">
        <v>997</v>
      </c>
      <c r="T342" s="12">
        <v>997</v>
      </c>
      <c r="U342" s="13">
        <v>1000</v>
      </c>
      <c r="V342" s="13">
        <v>923.5</v>
      </c>
      <c r="W342" s="12">
        <v>500</v>
      </c>
      <c r="X342" s="13">
        <v>1000</v>
      </c>
      <c r="Y342" s="12">
        <v>500</v>
      </c>
      <c r="Z342" s="6"/>
    </row>
    <row r="343" spans="1:26" ht="48" customHeight="1" x14ac:dyDescent="0.2">
      <c r="A343" s="1"/>
      <c r="B343" s="75">
        <v>300000000</v>
      </c>
      <c r="C343" s="75">
        <v>303000000</v>
      </c>
      <c r="D343" s="76">
        <v>303040000</v>
      </c>
      <c r="E343" s="77">
        <v>303040000</v>
      </c>
      <c r="F343" s="78" t="s">
        <v>1</v>
      </c>
      <c r="G343" s="79" t="s">
        <v>1</v>
      </c>
      <c r="H343" s="80">
        <v>40</v>
      </c>
      <c r="I343" s="79" t="s">
        <v>89</v>
      </c>
      <c r="J343" s="20">
        <v>40500161</v>
      </c>
      <c r="K343" s="71">
        <v>100</v>
      </c>
      <c r="L343" s="60" t="s">
        <v>232</v>
      </c>
      <c r="M343" s="60" t="s">
        <v>6</v>
      </c>
      <c r="N343" s="21" t="s">
        <v>239</v>
      </c>
      <c r="O343" s="40" t="s">
        <v>238</v>
      </c>
      <c r="P343" s="40" t="s">
        <v>237</v>
      </c>
      <c r="Q343" s="31">
        <v>1</v>
      </c>
      <c r="R343" s="32">
        <v>13</v>
      </c>
      <c r="S343" s="15">
        <v>500</v>
      </c>
      <c r="T343" s="16">
        <v>500</v>
      </c>
      <c r="U343" s="15">
        <v>0</v>
      </c>
      <c r="V343" s="15">
        <v>0</v>
      </c>
      <c r="W343" s="16">
        <v>0</v>
      </c>
      <c r="X343" s="15">
        <v>0</v>
      </c>
      <c r="Y343" s="16">
        <v>0</v>
      </c>
      <c r="Z343" s="6"/>
    </row>
    <row r="344" spans="1:26" ht="48" customHeight="1" x14ac:dyDescent="0.2">
      <c r="A344" s="1"/>
      <c r="B344" s="75">
        <v>300000000</v>
      </c>
      <c r="C344" s="75">
        <v>303000000</v>
      </c>
      <c r="D344" s="76">
        <v>303040000</v>
      </c>
      <c r="E344" s="77">
        <v>303040000</v>
      </c>
      <c r="F344" s="78" t="s">
        <v>1</v>
      </c>
      <c r="G344" s="79" t="s">
        <v>1</v>
      </c>
      <c r="H344" s="80">
        <v>40</v>
      </c>
      <c r="I344" s="79" t="s">
        <v>89</v>
      </c>
      <c r="J344" s="20">
        <v>40500250</v>
      </c>
      <c r="K344" s="71">
        <v>200</v>
      </c>
      <c r="L344" s="60" t="s">
        <v>236</v>
      </c>
      <c r="M344" s="60" t="s">
        <v>6</v>
      </c>
      <c r="N344" s="21" t="s">
        <v>235</v>
      </c>
      <c r="O344" s="40" t="s">
        <v>234</v>
      </c>
      <c r="P344" s="40" t="s">
        <v>233</v>
      </c>
      <c r="Q344" s="31">
        <v>1</v>
      </c>
      <c r="R344" s="32">
        <v>13</v>
      </c>
      <c r="S344" s="15">
        <v>0</v>
      </c>
      <c r="T344" s="16">
        <v>0</v>
      </c>
      <c r="U344" s="15">
        <v>0</v>
      </c>
      <c r="V344" s="15">
        <v>0</v>
      </c>
      <c r="W344" s="16">
        <v>0</v>
      </c>
      <c r="X344" s="15">
        <v>0</v>
      </c>
      <c r="Y344" s="16">
        <v>0</v>
      </c>
      <c r="Z344" s="6"/>
    </row>
    <row r="345" spans="1:26" ht="48" customHeight="1" x14ac:dyDescent="0.2">
      <c r="A345" s="1"/>
      <c r="B345" s="136">
        <v>304000000</v>
      </c>
      <c r="C345" s="136"/>
      <c r="D345" s="136"/>
      <c r="E345" s="140"/>
      <c r="F345" s="27">
        <v>304000000</v>
      </c>
      <c r="G345" s="28" t="s">
        <v>231</v>
      </c>
      <c r="H345" s="145"/>
      <c r="I345" s="145"/>
      <c r="J345" s="145"/>
      <c r="K345" s="29">
        <v>100</v>
      </c>
      <c r="L345" s="30"/>
      <c r="M345" s="146"/>
      <c r="N345" s="146"/>
      <c r="O345" s="146"/>
      <c r="P345" s="147"/>
      <c r="Q345" s="31" t="s">
        <v>1</v>
      </c>
      <c r="R345" s="32" t="s">
        <v>1</v>
      </c>
      <c r="S345" s="15">
        <f>S346+S356+S410</f>
        <v>1915590.30938</v>
      </c>
      <c r="T345" s="15">
        <f t="shared" ref="T345:Y345" si="68">T346+T356+T410</f>
        <v>1909845.4526099998</v>
      </c>
      <c r="U345" s="15">
        <f t="shared" si="68"/>
        <v>1945729.10983</v>
      </c>
      <c r="V345" s="15">
        <f t="shared" si="68"/>
        <v>1645393.6393299999</v>
      </c>
      <c r="W345" s="15">
        <f t="shared" si="68"/>
        <v>1959963.9492799998</v>
      </c>
      <c r="X345" s="15">
        <f t="shared" si="68"/>
        <v>2080433.0785400004</v>
      </c>
      <c r="Y345" s="15">
        <f t="shared" si="68"/>
        <v>2087409.47854</v>
      </c>
      <c r="Z345" s="6"/>
    </row>
    <row r="346" spans="1:26" ht="48" customHeight="1" x14ac:dyDescent="0.2">
      <c r="A346" s="1"/>
      <c r="B346" s="136">
        <v>304010000</v>
      </c>
      <c r="C346" s="136"/>
      <c r="D346" s="136"/>
      <c r="E346" s="140"/>
      <c r="F346" s="27">
        <v>304010000</v>
      </c>
      <c r="G346" s="28" t="s">
        <v>230</v>
      </c>
      <c r="H346" s="145"/>
      <c r="I346" s="145"/>
      <c r="J346" s="145"/>
      <c r="K346" s="29">
        <v>100</v>
      </c>
      <c r="L346" s="30"/>
      <c r="M346" s="146"/>
      <c r="N346" s="146"/>
      <c r="O346" s="146"/>
      <c r="P346" s="147"/>
      <c r="Q346" s="31" t="s">
        <v>1</v>
      </c>
      <c r="R346" s="32" t="s">
        <v>1</v>
      </c>
      <c r="S346" s="15">
        <f>S347+S349+S351+S353</f>
        <v>19043.696</v>
      </c>
      <c r="T346" s="15">
        <f t="shared" ref="T346:Y346" si="69">T347+T349+T351+T353</f>
        <v>13881.138899999998</v>
      </c>
      <c r="U346" s="15">
        <f t="shared" si="69"/>
        <v>28886.399999999998</v>
      </c>
      <c r="V346" s="15">
        <f t="shared" si="69"/>
        <v>17463.194349999998</v>
      </c>
      <c r="W346" s="15">
        <f t="shared" si="69"/>
        <v>17286.105</v>
      </c>
      <c r="X346" s="15">
        <f t="shared" si="69"/>
        <v>17830.625</v>
      </c>
      <c r="Y346" s="15">
        <f t="shared" si="69"/>
        <v>21718.505000000001</v>
      </c>
      <c r="Z346" s="6"/>
    </row>
    <row r="347" spans="1:26" ht="48" customHeight="1" x14ac:dyDescent="0.2">
      <c r="A347" s="1"/>
      <c r="B347" s="135">
        <v>304010001</v>
      </c>
      <c r="C347" s="135"/>
      <c r="D347" s="135"/>
      <c r="E347" s="138"/>
      <c r="F347" s="45">
        <v>304010001</v>
      </c>
      <c r="G347" s="46" t="s">
        <v>229</v>
      </c>
      <c r="H347" s="148"/>
      <c r="I347" s="148"/>
      <c r="J347" s="148"/>
      <c r="K347" s="29">
        <v>100</v>
      </c>
      <c r="L347" s="21"/>
      <c r="M347" s="149"/>
      <c r="N347" s="149"/>
      <c r="O347" s="149"/>
      <c r="P347" s="150"/>
      <c r="Q347" s="8" t="s">
        <v>1</v>
      </c>
      <c r="R347" s="9" t="s">
        <v>1</v>
      </c>
      <c r="S347" s="47">
        <f>S348</f>
        <v>4039.6</v>
      </c>
      <c r="T347" s="47">
        <f t="shared" ref="T347:Y347" si="70">T348</f>
        <v>4039.6</v>
      </c>
      <c r="U347" s="47">
        <f t="shared" si="70"/>
        <v>4402.8</v>
      </c>
      <c r="V347" s="47">
        <f t="shared" si="70"/>
        <v>4220.0893500000002</v>
      </c>
      <c r="W347" s="47">
        <f t="shared" si="70"/>
        <v>5333.2049999999999</v>
      </c>
      <c r="X347" s="47">
        <f t="shared" si="70"/>
        <v>5436.7250000000004</v>
      </c>
      <c r="Y347" s="47">
        <f t="shared" si="70"/>
        <v>5523.0050000000001</v>
      </c>
      <c r="Z347" s="6"/>
    </row>
    <row r="348" spans="1:26" ht="48" customHeight="1" x14ac:dyDescent="0.2">
      <c r="A348" s="1"/>
      <c r="B348" s="48">
        <v>300000000</v>
      </c>
      <c r="C348" s="48">
        <v>304000000</v>
      </c>
      <c r="D348" s="49">
        <v>304010000</v>
      </c>
      <c r="E348" s="50">
        <v>304010001</v>
      </c>
      <c r="F348" s="51" t="s">
        <v>1</v>
      </c>
      <c r="G348" s="52" t="s">
        <v>1</v>
      </c>
      <c r="H348" s="53">
        <v>40</v>
      </c>
      <c r="I348" s="52" t="s">
        <v>89</v>
      </c>
      <c r="J348" s="22">
        <v>40022000</v>
      </c>
      <c r="K348" s="71">
        <v>100</v>
      </c>
      <c r="L348" s="54" t="s">
        <v>228</v>
      </c>
      <c r="M348" s="54" t="s">
        <v>6</v>
      </c>
      <c r="N348" s="55" t="s">
        <v>227</v>
      </c>
      <c r="O348" s="42" t="s">
        <v>226</v>
      </c>
      <c r="P348" s="42" t="s">
        <v>225</v>
      </c>
      <c r="Q348" s="56">
        <v>3</v>
      </c>
      <c r="R348" s="57">
        <v>4</v>
      </c>
      <c r="S348" s="13">
        <v>4039.6</v>
      </c>
      <c r="T348" s="12">
        <v>4039.6</v>
      </c>
      <c r="U348" s="13">
        <v>4402.8</v>
      </c>
      <c r="V348" s="13">
        <v>4220.0893500000002</v>
      </c>
      <c r="W348" s="12">
        <v>5333.2049999999999</v>
      </c>
      <c r="X348" s="13">
        <v>5436.7250000000004</v>
      </c>
      <c r="Y348" s="12">
        <v>5523.0050000000001</v>
      </c>
      <c r="Z348" s="6"/>
    </row>
    <row r="349" spans="1:26" ht="48" customHeight="1" x14ac:dyDescent="0.2">
      <c r="A349" s="1"/>
      <c r="B349" s="135">
        <v>304010002</v>
      </c>
      <c r="C349" s="135"/>
      <c r="D349" s="135"/>
      <c r="E349" s="138"/>
      <c r="F349" s="45">
        <v>304010002</v>
      </c>
      <c r="G349" s="46" t="s">
        <v>224</v>
      </c>
      <c r="H349" s="148"/>
      <c r="I349" s="148"/>
      <c r="J349" s="148"/>
      <c r="K349" s="29">
        <v>100</v>
      </c>
      <c r="L349" s="21"/>
      <c r="M349" s="149"/>
      <c r="N349" s="149"/>
      <c r="O349" s="149"/>
      <c r="P349" s="150"/>
      <c r="Q349" s="8" t="s">
        <v>1</v>
      </c>
      <c r="R349" s="9" t="s">
        <v>1</v>
      </c>
      <c r="S349" s="47">
        <f>S350</f>
        <v>2.4</v>
      </c>
      <c r="T349" s="47">
        <f t="shared" ref="T349:Y349" si="71">T350</f>
        <v>2.3999000000000001</v>
      </c>
      <c r="U349" s="47">
        <f t="shared" si="71"/>
        <v>0</v>
      </c>
      <c r="V349" s="47">
        <f t="shared" si="71"/>
        <v>0</v>
      </c>
      <c r="W349" s="47">
        <f t="shared" si="71"/>
        <v>1.4</v>
      </c>
      <c r="X349" s="47">
        <f t="shared" si="71"/>
        <v>2.2000000000000002</v>
      </c>
      <c r="Y349" s="47">
        <f t="shared" si="71"/>
        <v>27.5</v>
      </c>
      <c r="Z349" s="6"/>
    </row>
    <row r="350" spans="1:26" ht="48" customHeight="1" x14ac:dyDescent="0.2">
      <c r="A350" s="1"/>
      <c r="B350" s="48">
        <v>300000000</v>
      </c>
      <c r="C350" s="48">
        <v>304000000</v>
      </c>
      <c r="D350" s="49">
        <v>304010000</v>
      </c>
      <c r="E350" s="50">
        <v>304010002</v>
      </c>
      <c r="F350" s="51" t="s">
        <v>1</v>
      </c>
      <c r="G350" s="52" t="s">
        <v>1</v>
      </c>
      <c r="H350" s="53">
        <v>40</v>
      </c>
      <c r="I350" s="52" t="s">
        <v>89</v>
      </c>
      <c r="J350" s="22">
        <v>40028000</v>
      </c>
      <c r="K350" s="71">
        <v>100</v>
      </c>
      <c r="L350" s="54" t="s">
        <v>223</v>
      </c>
      <c r="M350" s="54" t="s">
        <v>6</v>
      </c>
      <c r="N350" s="55" t="s">
        <v>222</v>
      </c>
      <c r="O350" s="42" t="s">
        <v>221</v>
      </c>
      <c r="P350" s="42" t="s">
        <v>220</v>
      </c>
      <c r="Q350" s="56">
        <v>1</v>
      </c>
      <c r="R350" s="57">
        <v>5</v>
      </c>
      <c r="S350" s="13">
        <v>2.4</v>
      </c>
      <c r="T350" s="12">
        <v>2.3999000000000001</v>
      </c>
      <c r="U350" s="13">
        <v>0</v>
      </c>
      <c r="V350" s="13">
        <v>0</v>
      </c>
      <c r="W350" s="12">
        <v>1.4</v>
      </c>
      <c r="X350" s="13">
        <v>2.2000000000000002</v>
      </c>
      <c r="Y350" s="12">
        <v>27.5</v>
      </c>
      <c r="Z350" s="6"/>
    </row>
    <row r="351" spans="1:26" ht="48" customHeight="1" x14ac:dyDescent="0.2">
      <c r="A351" s="1"/>
      <c r="B351" s="135">
        <v>304010015</v>
      </c>
      <c r="C351" s="135"/>
      <c r="D351" s="135"/>
      <c r="E351" s="138"/>
      <c r="F351" s="45">
        <v>304010015</v>
      </c>
      <c r="G351" s="46" t="s">
        <v>219</v>
      </c>
      <c r="H351" s="148"/>
      <c r="I351" s="148"/>
      <c r="J351" s="148"/>
      <c r="K351" s="29">
        <v>200</v>
      </c>
      <c r="L351" s="21"/>
      <c r="M351" s="149"/>
      <c r="N351" s="149"/>
      <c r="O351" s="149"/>
      <c r="P351" s="150"/>
      <c r="Q351" s="8" t="s">
        <v>1</v>
      </c>
      <c r="R351" s="9" t="s">
        <v>1</v>
      </c>
      <c r="S351" s="47">
        <f>S352</f>
        <v>15001.696</v>
      </c>
      <c r="T351" s="47">
        <f t="shared" ref="T351:Y351" si="72">T352</f>
        <v>9839.1389999999992</v>
      </c>
      <c r="U351" s="47">
        <f t="shared" si="72"/>
        <v>24483.599999999999</v>
      </c>
      <c r="V351" s="47">
        <f t="shared" si="72"/>
        <v>13243.105</v>
      </c>
      <c r="W351" s="47">
        <f t="shared" si="72"/>
        <v>11951.5</v>
      </c>
      <c r="X351" s="47">
        <f t="shared" si="72"/>
        <v>12391.7</v>
      </c>
      <c r="Y351" s="47">
        <f t="shared" si="72"/>
        <v>16168</v>
      </c>
      <c r="Z351" s="6"/>
    </row>
    <row r="352" spans="1:26" ht="48" customHeight="1" x14ac:dyDescent="0.2">
      <c r="A352" s="1"/>
      <c r="B352" s="48">
        <v>300000000</v>
      </c>
      <c r="C352" s="48">
        <v>304000000</v>
      </c>
      <c r="D352" s="49">
        <v>304010000</v>
      </c>
      <c r="E352" s="50">
        <v>304010015</v>
      </c>
      <c r="F352" s="51" t="s">
        <v>1</v>
      </c>
      <c r="G352" s="52" t="s">
        <v>1</v>
      </c>
      <c r="H352" s="53">
        <v>70</v>
      </c>
      <c r="I352" s="52" t="s">
        <v>94</v>
      </c>
      <c r="J352" s="22">
        <v>70012000</v>
      </c>
      <c r="K352" s="71">
        <v>200</v>
      </c>
      <c r="L352" s="54" t="s">
        <v>218</v>
      </c>
      <c r="M352" s="54" t="s">
        <v>6</v>
      </c>
      <c r="N352" s="55" t="s">
        <v>217</v>
      </c>
      <c r="O352" s="42" t="s">
        <v>216</v>
      </c>
      <c r="P352" s="42" t="s">
        <v>215</v>
      </c>
      <c r="Q352" s="56">
        <v>10</v>
      </c>
      <c r="R352" s="57">
        <v>3</v>
      </c>
      <c r="S352" s="73">
        <v>15001.696</v>
      </c>
      <c r="T352" s="74">
        <v>9839.1389999999992</v>
      </c>
      <c r="U352" s="73">
        <v>24483.599999999999</v>
      </c>
      <c r="V352" s="73">
        <v>13243.105</v>
      </c>
      <c r="W352" s="74">
        <v>11951.5</v>
      </c>
      <c r="X352" s="73">
        <v>12391.7</v>
      </c>
      <c r="Y352" s="74">
        <v>16168</v>
      </c>
      <c r="Z352" s="6"/>
    </row>
    <row r="353" spans="1:26" ht="48" customHeight="1" x14ac:dyDescent="0.2">
      <c r="A353" s="1"/>
      <c r="B353" s="135">
        <v>304010021</v>
      </c>
      <c r="C353" s="135"/>
      <c r="D353" s="135"/>
      <c r="E353" s="138"/>
      <c r="F353" s="45">
        <v>304010021</v>
      </c>
      <c r="G353" s="46" t="s">
        <v>211</v>
      </c>
      <c r="H353" s="148"/>
      <c r="I353" s="148"/>
      <c r="J353" s="148"/>
      <c r="K353" s="29">
        <v>100</v>
      </c>
      <c r="L353" s="21"/>
      <c r="M353" s="149"/>
      <c r="N353" s="149"/>
      <c r="O353" s="149"/>
      <c r="P353" s="150"/>
      <c r="Q353" s="8" t="s">
        <v>1</v>
      </c>
      <c r="R353" s="9" t="s">
        <v>1</v>
      </c>
      <c r="S353" s="47">
        <f>S354+S355</f>
        <v>0</v>
      </c>
      <c r="T353" s="47">
        <f t="shared" ref="T353:Y353" si="73">T354+T355</f>
        <v>0</v>
      </c>
      <c r="U353" s="47">
        <f t="shared" si="73"/>
        <v>0</v>
      </c>
      <c r="V353" s="47">
        <f t="shared" si="73"/>
        <v>0</v>
      </c>
      <c r="W353" s="47">
        <f t="shared" si="73"/>
        <v>0</v>
      </c>
      <c r="X353" s="47">
        <f t="shared" si="73"/>
        <v>0</v>
      </c>
      <c r="Y353" s="47">
        <f t="shared" si="73"/>
        <v>0</v>
      </c>
      <c r="Z353" s="6"/>
    </row>
    <row r="354" spans="1:26" ht="48" customHeight="1" x14ac:dyDescent="0.2">
      <c r="A354" s="1"/>
      <c r="B354" s="2">
        <v>300000000</v>
      </c>
      <c r="C354" s="2">
        <v>304000000</v>
      </c>
      <c r="D354" s="3">
        <v>304010000</v>
      </c>
      <c r="E354" s="67">
        <v>304010021</v>
      </c>
      <c r="F354" s="68" t="s">
        <v>1</v>
      </c>
      <c r="G354" s="4" t="s">
        <v>1</v>
      </c>
      <c r="H354" s="69">
        <v>40</v>
      </c>
      <c r="I354" s="4" t="s">
        <v>89</v>
      </c>
      <c r="J354" s="70">
        <v>40500180</v>
      </c>
      <c r="K354" s="71">
        <v>100</v>
      </c>
      <c r="L354" s="5" t="s">
        <v>211</v>
      </c>
      <c r="M354" s="5" t="s">
        <v>6</v>
      </c>
      <c r="N354" s="72" t="s">
        <v>214</v>
      </c>
      <c r="O354" s="41" t="s">
        <v>213</v>
      </c>
      <c r="P354" s="41" t="s">
        <v>212</v>
      </c>
      <c r="Q354" s="56">
        <v>1</v>
      </c>
      <c r="R354" s="57">
        <v>13</v>
      </c>
      <c r="S354" s="13">
        <v>0</v>
      </c>
      <c r="T354" s="12">
        <v>0</v>
      </c>
      <c r="U354" s="13">
        <v>0</v>
      </c>
      <c r="V354" s="13">
        <v>0</v>
      </c>
      <c r="W354" s="12">
        <v>0</v>
      </c>
      <c r="X354" s="13">
        <v>0</v>
      </c>
      <c r="Y354" s="12">
        <v>0</v>
      </c>
      <c r="Z354" s="6"/>
    </row>
    <row r="355" spans="1:26" ht="48" customHeight="1" x14ac:dyDescent="0.2">
      <c r="A355" s="1"/>
      <c r="B355" s="26">
        <v>300000000</v>
      </c>
      <c r="C355" s="26">
        <v>304000000</v>
      </c>
      <c r="D355" s="43">
        <v>304010000</v>
      </c>
      <c r="E355" s="44">
        <v>304010021</v>
      </c>
      <c r="F355" s="83" t="s">
        <v>1</v>
      </c>
      <c r="G355" s="84" t="s">
        <v>1</v>
      </c>
      <c r="H355" s="85">
        <v>481</v>
      </c>
      <c r="I355" s="84" t="s">
        <v>84</v>
      </c>
      <c r="J355" s="86">
        <v>481481780</v>
      </c>
      <c r="K355" s="71">
        <v>100</v>
      </c>
      <c r="L355" s="87" t="s">
        <v>211</v>
      </c>
      <c r="M355" s="87" t="s">
        <v>6</v>
      </c>
      <c r="N355" s="30" t="s">
        <v>210</v>
      </c>
      <c r="O355" s="25" t="s">
        <v>209</v>
      </c>
      <c r="P355" s="25" t="s">
        <v>208</v>
      </c>
      <c r="Q355" s="31">
        <v>1</v>
      </c>
      <c r="R355" s="32">
        <v>13</v>
      </c>
      <c r="S355" s="15">
        <v>0</v>
      </c>
      <c r="T355" s="16">
        <v>0</v>
      </c>
      <c r="U355" s="15">
        <v>0</v>
      </c>
      <c r="V355" s="15">
        <v>0</v>
      </c>
      <c r="W355" s="16">
        <v>0</v>
      </c>
      <c r="X355" s="15">
        <v>0</v>
      </c>
      <c r="Y355" s="16">
        <v>0</v>
      </c>
      <c r="Z355" s="6"/>
    </row>
    <row r="356" spans="1:26" ht="48" customHeight="1" x14ac:dyDescent="0.2">
      <c r="A356" s="1"/>
      <c r="B356" s="136">
        <v>304020000</v>
      </c>
      <c r="C356" s="136"/>
      <c r="D356" s="136"/>
      <c r="E356" s="140"/>
      <c r="F356" s="27">
        <v>304020000</v>
      </c>
      <c r="G356" s="28" t="s">
        <v>207</v>
      </c>
      <c r="H356" s="145"/>
      <c r="I356" s="145"/>
      <c r="J356" s="145"/>
      <c r="K356" s="29">
        <v>100</v>
      </c>
      <c r="L356" s="30"/>
      <c r="M356" s="146"/>
      <c r="N356" s="146"/>
      <c r="O356" s="146"/>
      <c r="P356" s="147"/>
      <c r="Q356" s="31" t="s">
        <v>1</v>
      </c>
      <c r="R356" s="32" t="s">
        <v>1</v>
      </c>
      <c r="S356" s="15">
        <f>S357+S365+S376+S378+S380+S382+S385+S387+S389+S393+S395+S397+S399+S401+S403+S405</f>
        <v>1859567.7</v>
      </c>
      <c r="T356" s="15">
        <f t="shared" ref="T356:Y356" si="74">T357+T365+T376+T378+T380+T382+T385+T387+T389+T393+T395+T397+T399+T401+T403+T405</f>
        <v>1859191.2343899999</v>
      </c>
      <c r="U356" s="15">
        <f t="shared" si="74"/>
        <v>1899762.8</v>
      </c>
      <c r="V356" s="15">
        <f t="shared" si="74"/>
        <v>1615442.7138099999</v>
      </c>
      <c r="W356" s="15">
        <f t="shared" si="74"/>
        <v>1923318.7069999999</v>
      </c>
      <c r="X356" s="15">
        <f t="shared" si="74"/>
        <v>2044242.5870000003</v>
      </c>
      <c r="Y356" s="15">
        <f t="shared" si="74"/>
        <v>2047331.1070000001</v>
      </c>
      <c r="Z356" s="6"/>
    </row>
    <row r="357" spans="1:26" ht="48" customHeight="1" x14ac:dyDescent="0.2">
      <c r="A357" s="1"/>
      <c r="B357" s="135">
        <v>304020001</v>
      </c>
      <c r="C357" s="135"/>
      <c r="D357" s="135"/>
      <c r="E357" s="138"/>
      <c r="F357" s="45">
        <v>304020001</v>
      </c>
      <c r="G357" s="46" t="s">
        <v>206</v>
      </c>
      <c r="H357" s="148"/>
      <c r="I357" s="148"/>
      <c r="J357" s="148"/>
      <c r="K357" s="29">
        <v>100</v>
      </c>
      <c r="L357" s="21"/>
      <c r="M357" s="149"/>
      <c r="N357" s="149"/>
      <c r="O357" s="149"/>
      <c r="P357" s="150"/>
      <c r="Q357" s="8" t="s">
        <v>1</v>
      </c>
      <c r="R357" s="9" t="s">
        <v>1</v>
      </c>
      <c r="S357" s="47">
        <f>S358+S359+S360+S361+S362+S363+S364</f>
        <v>10025.06293</v>
      </c>
      <c r="T357" s="47">
        <f t="shared" ref="T357:Y357" si="75">T358+T359+T360+T361+T362+T363+T364</f>
        <v>9893.5882899999997</v>
      </c>
      <c r="U357" s="47">
        <f t="shared" si="75"/>
        <v>5907.3047000000006</v>
      </c>
      <c r="V357" s="47">
        <f t="shared" si="75"/>
        <v>3935.0466999999999</v>
      </c>
      <c r="W357" s="47">
        <f t="shared" si="75"/>
        <v>5837.8098899999995</v>
      </c>
      <c r="X357" s="47">
        <f t="shared" si="75"/>
        <v>5454.5048800000013</v>
      </c>
      <c r="Y357" s="47">
        <f t="shared" si="75"/>
        <v>5836.7048800000011</v>
      </c>
      <c r="Z357" s="6"/>
    </row>
    <row r="358" spans="1:26" ht="48" customHeight="1" x14ac:dyDescent="0.2">
      <c r="A358" s="1"/>
      <c r="B358" s="2">
        <v>300000000</v>
      </c>
      <c r="C358" s="2">
        <v>304000000</v>
      </c>
      <c r="D358" s="3">
        <v>304020000</v>
      </c>
      <c r="E358" s="67">
        <v>304020001</v>
      </c>
      <c r="F358" s="68" t="s">
        <v>1</v>
      </c>
      <c r="G358" s="4" t="s">
        <v>1</v>
      </c>
      <c r="H358" s="69">
        <v>40</v>
      </c>
      <c r="I358" s="4" t="s">
        <v>89</v>
      </c>
      <c r="J358" s="70">
        <v>40058000</v>
      </c>
      <c r="K358" s="71">
        <v>100</v>
      </c>
      <c r="L358" s="5" t="s">
        <v>205</v>
      </c>
      <c r="M358" s="5" t="s">
        <v>6</v>
      </c>
      <c r="N358" s="72" t="s">
        <v>204</v>
      </c>
      <c r="O358" s="41" t="s">
        <v>203</v>
      </c>
      <c r="P358" s="41" t="s">
        <v>202</v>
      </c>
      <c r="Q358" s="56">
        <v>8</v>
      </c>
      <c r="R358" s="57">
        <v>4</v>
      </c>
      <c r="S358" s="13">
        <v>273.3</v>
      </c>
      <c r="T358" s="12">
        <v>273.3</v>
      </c>
      <c r="U358" s="13">
        <v>296.2</v>
      </c>
      <c r="V358" s="13">
        <v>296.2</v>
      </c>
      <c r="W358" s="12">
        <v>364</v>
      </c>
      <c r="X358" s="13">
        <v>386.1</v>
      </c>
      <c r="Y358" s="12">
        <v>408.3</v>
      </c>
      <c r="Z358" s="6"/>
    </row>
    <row r="359" spans="1:26" ht="48" customHeight="1" x14ac:dyDescent="0.2">
      <c r="A359" s="1"/>
      <c r="B359" s="75">
        <v>300000000</v>
      </c>
      <c r="C359" s="75">
        <v>304000000</v>
      </c>
      <c r="D359" s="76">
        <v>304020000</v>
      </c>
      <c r="E359" s="77">
        <v>304020001</v>
      </c>
      <c r="F359" s="78" t="s">
        <v>1</v>
      </c>
      <c r="G359" s="79" t="s">
        <v>1</v>
      </c>
      <c r="H359" s="80">
        <v>40</v>
      </c>
      <c r="I359" s="79" t="s">
        <v>89</v>
      </c>
      <c r="J359" s="20">
        <v>40151000</v>
      </c>
      <c r="K359" s="71">
        <v>100</v>
      </c>
      <c r="L359" s="60" t="s">
        <v>201</v>
      </c>
      <c r="M359" s="60" t="s">
        <v>6</v>
      </c>
      <c r="N359" s="21" t="s">
        <v>200</v>
      </c>
      <c r="O359" s="40" t="s">
        <v>199</v>
      </c>
      <c r="P359" s="40" t="s">
        <v>198</v>
      </c>
      <c r="Q359" s="31">
        <v>0</v>
      </c>
      <c r="R359" s="32">
        <v>0</v>
      </c>
      <c r="S359" s="15">
        <v>0</v>
      </c>
      <c r="T359" s="16">
        <v>0</v>
      </c>
      <c r="U359" s="15">
        <v>0</v>
      </c>
      <c r="V359" s="15">
        <v>0</v>
      </c>
      <c r="W359" s="16">
        <v>0</v>
      </c>
      <c r="X359" s="15">
        <v>0</v>
      </c>
      <c r="Y359" s="16">
        <v>0</v>
      </c>
      <c r="Z359" s="6"/>
    </row>
    <row r="360" spans="1:26" ht="48" customHeight="1" x14ac:dyDescent="0.2">
      <c r="A360" s="1"/>
      <c r="B360" s="75">
        <v>300000000</v>
      </c>
      <c r="C360" s="75">
        <v>304000000</v>
      </c>
      <c r="D360" s="76">
        <v>304020000</v>
      </c>
      <c r="E360" s="77">
        <v>304020001</v>
      </c>
      <c r="F360" s="78" t="s">
        <v>1</v>
      </c>
      <c r="G360" s="79" t="s">
        <v>1</v>
      </c>
      <c r="H360" s="80">
        <v>40</v>
      </c>
      <c r="I360" s="79" t="s">
        <v>89</v>
      </c>
      <c r="J360" s="20">
        <v>40500138</v>
      </c>
      <c r="K360" s="71">
        <v>101</v>
      </c>
      <c r="L360" s="60" t="s">
        <v>197</v>
      </c>
      <c r="M360" s="60" t="s">
        <v>6</v>
      </c>
      <c r="N360" s="21" t="s">
        <v>196</v>
      </c>
      <c r="O360" s="40" t="s">
        <v>195</v>
      </c>
      <c r="P360" s="40" t="s">
        <v>194</v>
      </c>
      <c r="Q360" s="31">
        <v>1</v>
      </c>
      <c r="R360" s="32">
        <v>13</v>
      </c>
      <c r="S360" s="15">
        <v>3220.9089600000002</v>
      </c>
      <c r="T360" s="16">
        <v>3220.9089600000002</v>
      </c>
      <c r="U360" s="15">
        <v>3798.6747599999999</v>
      </c>
      <c r="V360" s="15">
        <v>2769.5310399999998</v>
      </c>
      <c r="W360" s="16">
        <v>4167.85934</v>
      </c>
      <c r="X360" s="15">
        <v>4059.68055</v>
      </c>
      <c r="Y360" s="16">
        <v>4269.68055</v>
      </c>
      <c r="Z360" s="6"/>
    </row>
    <row r="361" spans="1:26" ht="48" customHeight="1" x14ac:dyDescent="0.2">
      <c r="A361" s="1"/>
      <c r="B361" s="75">
        <v>300000000</v>
      </c>
      <c r="C361" s="75">
        <v>304000000</v>
      </c>
      <c r="D361" s="76">
        <v>304020000</v>
      </c>
      <c r="E361" s="77">
        <v>304020001</v>
      </c>
      <c r="F361" s="78" t="s">
        <v>1</v>
      </c>
      <c r="G361" s="79" t="s">
        <v>1</v>
      </c>
      <c r="H361" s="80">
        <v>40</v>
      </c>
      <c r="I361" s="79" t="s">
        <v>89</v>
      </c>
      <c r="J361" s="20">
        <v>40500138</v>
      </c>
      <c r="K361" s="71">
        <v>101</v>
      </c>
      <c r="L361" s="60" t="s">
        <v>197</v>
      </c>
      <c r="M361" s="60" t="s">
        <v>6</v>
      </c>
      <c r="N361" s="21" t="s">
        <v>196</v>
      </c>
      <c r="O361" s="40" t="s">
        <v>195</v>
      </c>
      <c r="P361" s="40" t="s">
        <v>194</v>
      </c>
      <c r="Q361" s="31">
        <v>3</v>
      </c>
      <c r="R361" s="32">
        <v>4</v>
      </c>
      <c r="S361" s="15">
        <v>501.48568</v>
      </c>
      <c r="T361" s="16">
        <v>501.48568</v>
      </c>
      <c r="U361" s="15">
        <v>844.24481000000003</v>
      </c>
      <c r="V361" s="15">
        <v>158.07792000000001</v>
      </c>
      <c r="W361" s="16">
        <v>304.08379000000002</v>
      </c>
      <c r="X361" s="15">
        <v>114.28379</v>
      </c>
      <c r="Y361" s="16">
        <v>114.28379</v>
      </c>
      <c r="Z361" s="6"/>
    </row>
    <row r="362" spans="1:26" ht="48" customHeight="1" x14ac:dyDescent="0.2">
      <c r="A362" s="1"/>
      <c r="B362" s="75">
        <v>300000000</v>
      </c>
      <c r="C362" s="75">
        <v>304000000</v>
      </c>
      <c r="D362" s="76">
        <v>304020000</v>
      </c>
      <c r="E362" s="77">
        <v>304020001</v>
      </c>
      <c r="F362" s="78" t="s">
        <v>1</v>
      </c>
      <c r="G362" s="79" t="s">
        <v>1</v>
      </c>
      <c r="H362" s="80">
        <v>40</v>
      </c>
      <c r="I362" s="79" t="s">
        <v>89</v>
      </c>
      <c r="J362" s="20">
        <v>40500138</v>
      </c>
      <c r="K362" s="71">
        <v>101</v>
      </c>
      <c r="L362" s="60" t="s">
        <v>197</v>
      </c>
      <c r="M362" s="60" t="s">
        <v>6</v>
      </c>
      <c r="N362" s="21" t="s">
        <v>196</v>
      </c>
      <c r="O362" s="40" t="s">
        <v>195</v>
      </c>
      <c r="P362" s="40" t="s">
        <v>194</v>
      </c>
      <c r="Q362" s="31">
        <v>4</v>
      </c>
      <c r="R362" s="32">
        <v>12</v>
      </c>
      <c r="S362" s="15">
        <v>720.31903</v>
      </c>
      <c r="T362" s="16">
        <v>720.31903</v>
      </c>
      <c r="U362" s="15">
        <v>893.33459000000005</v>
      </c>
      <c r="V362" s="15">
        <v>642.51719000000003</v>
      </c>
      <c r="W362" s="16">
        <v>927.01621999999998</v>
      </c>
      <c r="X362" s="15">
        <v>819.59</v>
      </c>
      <c r="Y362" s="16">
        <v>969.59</v>
      </c>
      <c r="Z362" s="6"/>
    </row>
    <row r="363" spans="1:26" ht="48" customHeight="1" x14ac:dyDescent="0.2">
      <c r="A363" s="1"/>
      <c r="B363" s="26"/>
      <c r="C363" s="26"/>
      <c r="D363" s="43"/>
      <c r="E363" s="44"/>
      <c r="F363" s="83"/>
      <c r="G363" s="84"/>
      <c r="H363" s="80">
        <v>40</v>
      </c>
      <c r="I363" s="79" t="s">
        <v>89</v>
      </c>
      <c r="J363" s="20">
        <v>40500138</v>
      </c>
      <c r="K363" s="71"/>
      <c r="L363" s="60" t="s">
        <v>197</v>
      </c>
      <c r="M363" s="60" t="s">
        <v>6</v>
      </c>
      <c r="N363" s="21" t="s">
        <v>196</v>
      </c>
      <c r="O363" s="40" t="s">
        <v>972</v>
      </c>
      <c r="P363" s="40" t="s">
        <v>973</v>
      </c>
      <c r="Q363" s="31">
        <v>10</v>
      </c>
      <c r="R363" s="32">
        <v>6</v>
      </c>
      <c r="S363" s="14">
        <v>5247.70957</v>
      </c>
      <c r="T363" s="14">
        <v>5116.2349299999996</v>
      </c>
      <c r="U363" s="14">
        <v>0</v>
      </c>
      <c r="V363" s="14">
        <v>0</v>
      </c>
      <c r="W363" s="14">
        <v>0</v>
      </c>
      <c r="X363" s="14">
        <v>0</v>
      </c>
      <c r="Y363" s="14">
        <v>0</v>
      </c>
      <c r="Z363" s="6"/>
    </row>
    <row r="364" spans="1:26" ht="48" customHeight="1" x14ac:dyDescent="0.2">
      <c r="A364" s="1"/>
      <c r="B364" s="26">
        <v>300000000</v>
      </c>
      <c r="C364" s="26">
        <v>304000000</v>
      </c>
      <c r="D364" s="43">
        <v>304020000</v>
      </c>
      <c r="E364" s="44">
        <v>304020001</v>
      </c>
      <c r="F364" s="83" t="s">
        <v>1</v>
      </c>
      <c r="G364" s="84" t="s">
        <v>1</v>
      </c>
      <c r="H364" s="85">
        <v>231</v>
      </c>
      <c r="I364" s="84" t="s">
        <v>48</v>
      </c>
      <c r="J364" s="86">
        <v>231231230</v>
      </c>
      <c r="K364" s="71">
        <v>100</v>
      </c>
      <c r="L364" s="87" t="s">
        <v>193</v>
      </c>
      <c r="M364" s="87" t="s">
        <v>6</v>
      </c>
      <c r="N364" s="30" t="s">
        <v>178</v>
      </c>
      <c r="O364" s="25" t="s">
        <v>177</v>
      </c>
      <c r="P364" s="25" t="s">
        <v>176</v>
      </c>
      <c r="Q364" s="31">
        <v>7</v>
      </c>
      <c r="R364" s="32">
        <v>9</v>
      </c>
      <c r="S364" s="73">
        <v>61.339689999999997</v>
      </c>
      <c r="T364" s="74">
        <v>61.339689999999997</v>
      </c>
      <c r="U364" s="13">
        <v>74.850539999999995</v>
      </c>
      <c r="V364" s="13">
        <v>68.720550000000003</v>
      </c>
      <c r="W364" s="12">
        <v>74.850539999999995</v>
      </c>
      <c r="X364" s="13">
        <v>74.850539999999995</v>
      </c>
      <c r="Y364" s="12">
        <v>74.850539999999995</v>
      </c>
      <c r="Z364" s="6"/>
    </row>
    <row r="365" spans="1:26" ht="48" customHeight="1" x14ac:dyDescent="0.2">
      <c r="A365" s="1"/>
      <c r="B365" s="135">
        <v>304020002</v>
      </c>
      <c r="C365" s="135"/>
      <c r="D365" s="135"/>
      <c r="E365" s="138"/>
      <c r="F365" s="45">
        <v>304020002</v>
      </c>
      <c r="G365" s="46" t="s">
        <v>192</v>
      </c>
      <c r="H365" s="148"/>
      <c r="I365" s="148"/>
      <c r="J365" s="148"/>
      <c r="K365" s="29">
        <v>100</v>
      </c>
      <c r="L365" s="21"/>
      <c r="M365" s="149"/>
      <c r="N365" s="149"/>
      <c r="O365" s="149"/>
      <c r="P365" s="150"/>
      <c r="Q365" s="8" t="s">
        <v>1</v>
      </c>
      <c r="R365" s="9" t="s">
        <v>1</v>
      </c>
      <c r="S365" s="47">
        <f>S366+S367+S368+S369+S370+S371+S372+S373+S374+S375</f>
        <v>24207.441039999998</v>
      </c>
      <c r="T365" s="47">
        <f t="shared" ref="T365:Y365" si="76">T366+T367+T368+T369+T370+T371+T372+T373+T374+T375</f>
        <v>24206.864529999999</v>
      </c>
      <c r="U365" s="47">
        <f t="shared" si="76"/>
        <v>14611.575150000001</v>
      </c>
      <c r="V365" s="47">
        <f t="shared" si="76"/>
        <v>11657.415280000003</v>
      </c>
      <c r="W365" s="47">
        <f t="shared" si="76"/>
        <v>15228.35346</v>
      </c>
      <c r="X365" s="47">
        <f t="shared" si="76"/>
        <v>15004.758469999999</v>
      </c>
      <c r="Y365" s="47">
        <f t="shared" si="76"/>
        <v>15084.758469999999</v>
      </c>
      <c r="Z365" s="6"/>
    </row>
    <row r="366" spans="1:26" ht="48" customHeight="1" x14ac:dyDescent="0.2">
      <c r="A366" s="1"/>
      <c r="B366" s="2">
        <v>300000000</v>
      </c>
      <c r="C366" s="2">
        <v>304000000</v>
      </c>
      <c r="D366" s="3">
        <v>304020000</v>
      </c>
      <c r="E366" s="67">
        <v>304020002</v>
      </c>
      <c r="F366" s="68" t="s">
        <v>1</v>
      </c>
      <c r="G366" s="4" t="s">
        <v>1</v>
      </c>
      <c r="H366" s="69">
        <v>40</v>
      </c>
      <c r="I366" s="4" t="s">
        <v>89</v>
      </c>
      <c r="J366" s="70">
        <v>40500137</v>
      </c>
      <c r="K366" s="71">
        <v>100</v>
      </c>
      <c r="L366" s="5" t="s">
        <v>191</v>
      </c>
      <c r="M366" s="5" t="s">
        <v>6</v>
      </c>
      <c r="N366" s="72" t="s">
        <v>190</v>
      </c>
      <c r="O366" s="41" t="s">
        <v>189</v>
      </c>
      <c r="P366" s="41" t="s">
        <v>188</v>
      </c>
      <c r="Q366" s="56">
        <v>1</v>
      </c>
      <c r="R366" s="57">
        <v>13</v>
      </c>
      <c r="S366" s="13">
        <v>8073.0910400000002</v>
      </c>
      <c r="T366" s="12">
        <v>8073.0910400000002</v>
      </c>
      <c r="U366" s="13">
        <v>9487.2900900000004</v>
      </c>
      <c r="V366" s="13">
        <v>7557.5252200000004</v>
      </c>
      <c r="W366" s="12">
        <v>9950.9406600000002</v>
      </c>
      <c r="X366" s="13">
        <v>9771.6194500000001</v>
      </c>
      <c r="Y366" s="12">
        <v>9851.6194500000001</v>
      </c>
      <c r="Z366" s="6"/>
    </row>
    <row r="367" spans="1:26" ht="48" customHeight="1" x14ac:dyDescent="0.2">
      <c r="A367" s="1"/>
      <c r="B367" s="75">
        <v>300000000</v>
      </c>
      <c r="C367" s="75">
        <v>304000000</v>
      </c>
      <c r="D367" s="76">
        <v>304020000</v>
      </c>
      <c r="E367" s="77">
        <v>304020002</v>
      </c>
      <c r="F367" s="78" t="s">
        <v>1</v>
      </c>
      <c r="G367" s="79" t="s">
        <v>1</v>
      </c>
      <c r="H367" s="80">
        <v>40</v>
      </c>
      <c r="I367" s="79" t="s">
        <v>89</v>
      </c>
      <c r="J367" s="20">
        <v>40500137</v>
      </c>
      <c r="K367" s="71">
        <v>100</v>
      </c>
      <c r="L367" s="60" t="s">
        <v>191</v>
      </c>
      <c r="M367" s="60" t="s">
        <v>6</v>
      </c>
      <c r="N367" s="21" t="s">
        <v>190</v>
      </c>
      <c r="O367" s="40" t="s">
        <v>189</v>
      </c>
      <c r="P367" s="40" t="s">
        <v>188</v>
      </c>
      <c r="Q367" s="31">
        <v>3</v>
      </c>
      <c r="R367" s="32">
        <v>4</v>
      </c>
      <c r="S367" s="15">
        <v>740.11432000000002</v>
      </c>
      <c r="T367" s="16">
        <v>740.11432000000002</v>
      </c>
      <c r="U367" s="15">
        <v>1097.18219</v>
      </c>
      <c r="V367" s="15">
        <v>551.67786999999998</v>
      </c>
      <c r="W367" s="16">
        <v>1141.3795600000001</v>
      </c>
      <c r="X367" s="15">
        <v>1141.3795600000001</v>
      </c>
      <c r="Y367" s="16">
        <v>1141.3795600000001</v>
      </c>
      <c r="Z367" s="6"/>
    </row>
    <row r="368" spans="1:26" ht="48" customHeight="1" x14ac:dyDescent="0.2">
      <c r="A368" s="1"/>
      <c r="B368" s="75">
        <v>300000000</v>
      </c>
      <c r="C368" s="75">
        <v>304000000</v>
      </c>
      <c r="D368" s="76">
        <v>304020000</v>
      </c>
      <c r="E368" s="77">
        <v>304020002</v>
      </c>
      <c r="F368" s="78" t="s">
        <v>1</v>
      </c>
      <c r="G368" s="79" t="s">
        <v>1</v>
      </c>
      <c r="H368" s="80">
        <v>40</v>
      </c>
      <c r="I368" s="79" t="s">
        <v>89</v>
      </c>
      <c r="J368" s="20">
        <v>40500137</v>
      </c>
      <c r="K368" s="71">
        <v>100</v>
      </c>
      <c r="L368" s="60" t="s">
        <v>191</v>
      </c>
      <c r="M368" s="60" t="s">
        <v>6</v>
      </c>
      <c r="N368" s="21" t="s">
        <v>190</v>
      </c>
      <c r="O368" s="40" t="s">
        <v>189</v>
      </c>
      <c r="P368" s="40" t="s">
        <v>188</v>
      </c>
      <c r="Q368" s="31">
        <v>4</v>
      </c>
      <c r="R368" s="32">
        <v>12</v>
      </c>
      <c r="S368" s="15">
        <v>2377.2809699999998</v>
      </c>
      <c r="T368" s="16">
        <v>2377.2809699999998</v>
      </c>
      <c r="U368" s="15">
        <v>2553.2534099999998</v>
      </c>
      <c r="V368" s="15">
        <v>2189.4342000000001</v>
      </c>
      <c r="W368" s="16">
        <v>2890.8837800000001</v>
      </c>
      <c r="X368" s="15">
        <v>2848.31</v>
      </c>
      <c r="Y368" s="16">
        <v>2848.31</v>
      </c>
      <c r="Z368" s="6"/>
    </row>
    <row r="369" spans="1:26" ht="48" customHeight="1" x14ac:dyDescent="0.2">
      <c r="A369" s="1"/>
      <c r="B369" s="75"/>
      <c r="C369" s="75"/>
      <c r="D369" s="76"/>
      <c r="E369" s="77"/>
      <c r="F369" s="78"/>
      <c r="G369" s="79"/>
      <c r="H369" s="80">
        <v>40</v>
      </c>
      <c r="I369" s="79" t="s">
        <v>89</v>
      </c>
      <c r="J369" s="20">
        <v>40500137</v>
      </c>
      <c r="K369" s="71"/>
      <c r="L369" s="60" t="s">
        <v>191</v>
      </c>
      <c r="M369" s="60" t="s">
        <v>6</v>
      </c>
      <c r="N369" s="21" t="s">
        <v>974</v>
      </c>
      <c r="O369" s="40" t="s">
        <v>189</v>
      </c>
      <c r="P369" s="40" t="s">
        <v>975</v>
      </c>
      <c r="Q369" s="31">
        <v>4</v>
      </c>
      <c r="R369" s="32">
        <v>5</v>
      </c>
      <c r="S369" s="15">
        <v>140.80000000000001</v>
      </c>
      <c r="T369" s="16">
        <v>140.80000000000001</v>
      </c>
      <c r="U369" s="15">
        <v>269.10000000000002</v>
      </c>
      <c r="V369" s="15">
        <v>269.10000000000002</v>
      </c>
      <c r="W369" s="16">
        <f>2.8</f>
        <v>2.8</v>
      </c>
      <c r="X369" s="15">
        <v>1</v>
      </c>
      <c r="Y369" s="16">
        <v>1</v>
      </c>
      <c r="Z369" s="6"/>
    </row>
    <row r="370" spans="1:26" ht="48" customHeight="1" x14ac:dyDescent="0.2">
      <c r="A370" s="1"/>
      <c r="B370" s="75"/>
      <c r="C370" s="75"/>
      <c r="D370" s="76"/>
      <c r="E370" s="77"/>
      <c r="F370" s="78"/>
      <c r="G370" s="79"/>
      <c r="H370" s="80">
        <v>40</v>
      </c>
      <c r="I370" s="79" t="s">
        <v>89</v>
      </c>
      <c r="J370" s="20">
        <v>40500137</v>
      </c>
      <c r="K370" s="71"/>
      <c r="L370" s="60" t="s">
        <v>191</v>
      </c>
      <c r="M370" s="60" t="s">
        <v>6</v>
      </c>
      <c r="N370" s="21" t="s">
        <v>976</v>
      </c>
      <c r="O370" s="40" t="s">
        <v>189</v>
      </c>
      <c r="P370" s="40" t="s">
        <v>977</v>
      </c>
      <c r="Q370" s="31">
        <v>10</v>
      </c>
      <c r="R370" s="32">
        <v>6</v>
      </c>
      <c r="S370" s="14">
        <v>11801.314399999999</v>
      </c>
      <c r="T370" s="14">
        <v>11800.73789</v>
      </c>
      <c r="U370" s="14">
        <v>0</v>
      </c>
      <c r="V370" s="14">
        <v>0</v>
      </c>
      <c r="W370" s="14">
        <v>0</v>
      </c>
      <c r="X370" s="14">
        <v>0</v>
      </c>
      <c r="Y370" s="14">
        <v>0</v>
      </c>
      <c r="Z370" s="6"/>
    </row>
    <row r="371" spans="1:26" ht="48" customHeight="1" x14ac:dyDescent="0.2">
      <c r="A371" s="1"/>
      <c r="B371" s="75">
        <v>300000000</v>
      </c>
      <c r="C371" s="75">
        <v>304000000</v>
      </c>
      <c r="D371" s="76">
        <v>304020000</v>
      </c>
      <c r="E371" s="77">
        <v>304020002</v>
      </c>
      <c r="F371" s="78" t="s">
        <v>1</v>
      </c>
      <c r="G371" s="79" t="s">
        <v>1</v>
      </c>
      <c r="H371" s="80">
        <v>50</v>
      </c>
      <c r="I371" s="79" t="s">
        <v>8</v>
      </c>
      <c r="J371" s="20">
        <v>50137000</v>
      </c>
      <c r="K371" s="71">
        <v>100</v>
      </c>
      <c r="L371" s="60" t="s">
        <v>187</v>
      </c>
      <c r="M371" s="60" t="s">
        <v>6</v>
      </c>
      <c r="N371" s="21" t="s">
        <v>186</v>
      </c>
      <c r="O371" s="40" t="s">
        <v>185</v>
      </c>
      <c r="P371" s="40" t="s">
        <v>184</v>
      </c>
      <c r="Q371" s="31">
        <v>1</v>
      </c>
      <c r="R371" s="32">
        <v>6</v>
      </c>
      <c r="S371" s="106">
        <v>673.1</v>
      </c>
      <c r="T371" s="107">
        <v>673.1</v>
      </c>
      <c r="U371" s="106">
        <v>808</v>
      </c>
      <c r="V371" s="106">
        <v>694.6</v>
      </c>
      <c r="W371" s="107">
        <v>840.9</v>
      </c>
      <c r="X371" s="106">
        <v>840.9</v>
      </c>
      <c r="Y371" s="107">
        <v>840.9</v>
      </c>
      <c r="Z371" s="6"/>
    </row>
    <row r="372" spans="1:26" ht="48" customHeight="1" x14ac:dyDescent="0.2">
      <c r="A372" s="1"/>
      <c r="B372" s="75">
        <v>300000000</v>
      </c>
      <c r="C372" s="75">
        <v>304000000</v>
      </c>
      <c r="D372" s="76">
        <v>304020000</v>
      </c>
      <c r="E372" s="77">
        <v>304020002</v>
      </c>
      <c r="F372" s="78" t="s">
        <v>1</v>
      </c>
      <c r="G372" s="79" t="s">
        <v>1</v>
      </c>
      <c r="H372" s="80">
        <v>70</v>
      </c>
      <c r="I372" s="79" t="s">
        <v>94</v>
      </c>
      <c r="J372" s="20">
        <v>70160000</v>
      </c>
      <c r="K372" s="71">
        <v>100</v>
      </c>
      <c r="L372" s="60" t="s">
        <v>183</v>
      </c>
      <c r="M372" s="60" t="s">
        <v>6</v>
      </c>
      <c r="N372" s="21" t="s">
        <v>182</v>
      </c>
      <c r="O372" s="40" t="s">
        <v>181</v>
      </c>
      <c r="P372" s="40" t="s">
        <v>180</v>
      </c>
      <c r="Q372" s="9">
        <v>5</v>
      </c>
      <c r="R372" s="9">
        <v>5</v>
      </c>
      <c r="S372" s="73">
        <v>11.4</v>
      </c>
      <c r="T372" s="74">
        <v>11.4</v>
      </c>
      <c r="U372" s="73">
        <v>2.1</v>
      </c>
      <c r="V372" s="73">
        <v>2.1</v>
      </c>
      <c r="W372" s="74">
        <v>2.2000000000000002</v>
      </c>
      <c r="X372" s="73">
        <v>2.2000000000000002</v>
      </c>
      <c r="Y372" s="74">
        <v>2.2000000000000002</v>
      </c>
      <c r="Z372" s="6"/>
    </row>
    <row r="373" spans="1:26" ht="48" customHeight="1" x14ac:dyDescent="0.2">
      <c r="A373" s="1"/>
      <c r="B373" s="75">
        <v>300000000</v>
      </c>
      <c r="C373" s="75">
        <v>304000000</v>
      </c>
      <c r="D373" s="76">
        <v>304020000</v>
      </c>
      <c r="E373" s="77">
        <v>304020002</v>
      </c>
      <c r="F373" s="78" t="s">
        <v>1</v>
      </c>
      <c r="G373" s="79" t="s">
        <v>1</v>
      </c>
      <c r="H373" s="80">
        <v>231</v>
      </c>
      <c r="I373" s="79" t="s">
        <v>48</v>
      </c>
      <c r="J373" s="20">
        <v>231016000</v>
      </c>
      <c r="K373" s="71">
        <v>100</v>
      </c>
      <c r="L373" s="60" t="s">
        <v>179</v>
      </c>
      <c r="M373" s="60" t="s">
        <v>6</v>
      </c>
      <c r="N373" s="21" t="s">
        <v>178</v>
      </c>
      <c r="O373" s="40" t="s">
        <v>177</v>
      </c>
      <c r="P373" s="40" t="s">
        <v>176</v>
      </c>
      <c r="Q373" s="31">
        <v>7</v>
      </c>
      <c r="R373" s="32">
        <v>9</v>
      </c>
      <c r="S373" s="73">
        <v>261.34030999999999</v>
      </c>
      <c r="T373" s="74">
        <v>261.34030999999999</v>
      </c>
      <c r="U373" s="13">
        <v>247.84945999999999</v>
      </c>
      <c r="V373" s="13">
        <v>247.77798999999999</v>
      </c>
      <c r="W373" s="12">
        <v>247.84945999999999</v>
      </c>
      <c r="X373" s="13">
        <v>247.84945999999999</v>
      </c>
      <c r="Y373" s="12">
        <v>247.84945999999999</v>
      </c>
      <c r="Z373" s="6"/>
    </row>
    <row r="374" spans="1:26" ht="48" customHeight="1" x14ac:dyDescent="0.2">
      <c r="A374" s="1"/>
      <c r="B374" s="75">
        <v>300000000</v>
      </c>
      <c r="C374" s="75">
        <v>304000000</v>
      </c>
      <c r="D374" s="76">
        <v>304020000</v>
      </c>
      <c r="E374" s="77">
        <v>304020002</v>
      </c>
      <c r="F374" s="78" t="s">
        <v>1</v>
      </c>
      <c r="G374" s="79" t="s">
        <v>1</v>
      </c>
      <c r="H374" s="80">
        <v>481</v>
      </c>
      <c r="I374" s="79" t="s">
        <v>84</v>
      </c>
      <c r="J374" s="20">
        <v>481481506</v>
      </c>
      <c r="K374" s="71">
        <v>100</v>
      </c>
      <c r="L374" s="60" t="s">
        <v>175</v>
      </c>
      <c r="M374" s="60" t="s">
        <v>6</v>
      </c>
      <c r="N374" s="21" t="s">
        <v>174</v>
      </c>
      <c r="O374" s="40" t="s">
        <v>173</v>
      </c>
      <c r="P374" s="40" t="s">
        <v>172</v>
      </c>
      <c r="Q374" s="31">
        <v>6</v>
      </c>
      <c r="R374" s="32">
        <v>5</v>
      </c>
      <c r="S374" s="82">
        <v>95</v>
      </c>
      <c r="T374" s="82">
        <v>95</v>
      </c>
      <c r="U374" s="82">
        <v>114.1</v>
      </c>
      <c r="V374" s="82">
        <v>112.5</v>
      </c>
      <c r="W374" s="82">
        <v>118.7</v>
      </c>
      <c r="X374" s="82">
        <v>118.8</v>
      </c>
      <c r="Y374" s="82">
        <v>118.8</v>
      </c>
      <c r="Z374" s="6"/>
    </row>
    <row r="375" spans="1:26" ht="48" customHeight="1" x14ac:dyDescent="0.2">
      <c r="A375" s="1"/>
      <c r="B375" s="26">
        <v>300000000</v>
      </c>
      <c r="C375" s="26">
        <v>304000000</v>
      </c>
      <c r="D375" s="43">
        <v>304020000</v>
      </c>
      <c r="E375" s="44">
        <v>304020002</v>
      </c>
      <c r="F375" s="83" t="s">
        <v>1</v>
      </c>
      <c r="G375" s="84" t="s">
        <v>1</v>
      </c>
      <c r="H375" s="85">
        <v>481</v>
      </c>
      <c r="I375" s="84" t="s">
        <v>84</v>
      </c>
      <c r="J375" s="86">
        <v>481481710</v>
      </c>
      <c r="K375" s="71">
        <v>100</v>
      </c>
      <c r="L375" s="87" t="s">
        <v>171</v>
      </c>
      <c r="M375" s="87" t="s">
        <v>6</v>
      </c>
      <c r="N375" s="30" t="s">
        <v>170</v>
      </c>
      <c r="O375" s="25" t="s">
        <v>169</v>
      </c>
      <c r="P375" s="25" t="s">
        <v>168</v>
      </c>
      <c r="Q375" s="31">
        <v>9</v>
      </c>
      <c r="R375" s="32">
        <v>9</v>
      </c>
      <c r="S375" s="82">
        <v>34</v>
      </c>
      <c r="T375" s="82">
        <v>34</v>
      </c>
      <c r="U375" s="82">
        <v>32.700000000000003</v>
      </c>
      <c r="V375" s="82">
        <v>32.700000000000003</v>
      </c>
      <c r="W375" s="82">
        <v>32.700000000000003</v>
      </c>
      <c r="X375" s="82">
        <v>32.700000000000003</v>
      </c>
      <c r="Y375" s="82">
        <v>32.700000000000003</v>
      </c>
      <c r="Z375" s="6"/>
    </row>
    <row r="376" spans="1:26" ht="48" customHeight="1" x14ac:dyDescent="0.2">
      <c r="A376" s="1"/>
      <c r="B376" s="135">
        <v>304020005</v>
      </c>
      <c r="C376" s="135"/>
      <c r="D376" s="135"/>
      <c r="E376" s="138"/>
      <c r="F376" s="45">
        <v>304020005</v>
      </c>
      <c r="G376" s="46" t="s">
        <v>167</v>
      </c>
      <c r="H376" s="148"/>
      <c r="I376" s="148"/>
      <c r="J376" s="148"/>
      <c r="K376" s="29">
        <v>400</v>
      </c>
      <c r="L376" s="21"/>
      <c r="M376" s="149"/>
      <c r="N376" s="149"/>
      <c r="O376" s="149"/>
      <c r="P376" s="150"/>
      <c r="Q376" s="8" t="s">
        <v>1</v>
      </c>
      <c r="R376" s="9" t="s">
        <v>1</v>
      </c>
      <c r="S376" s="47">
        <f>S377</f>
        <v>129200.29999999999</v>
      </c>
      <c r="T376" s="47">
        <f t="shared" ref="T376:Y376" si="77">T377</f>
        <v>129200.29999999999</v>
      </c>
      <c r="U376" s="47">
        <f t="shared" si="77"/>
        <v>110575.8</v>
      </c>
      <c r="V376" s="47">
        <f t="shared" si="77"/>
        <v>83416.712790000005</v>
      </c>
      <c r="W376" s="47">
        <f t="shared" si="77"/>
        <v>105110.6</v>
      </c>
      <c r="X376" s="47">
        <f t="shared" si="77"/>
        <v>108060.7</v>
      </c>
      <c r="Y376" s="47">
        <f t="shared" si="77"/>
        <v>111140.8</v>
      </c>
      <c r="Z376" s="6"/>
    </row>
    <row r="377" spans="1:26" ht="48" customHeight="1" x14ac:dyDescent="0.2">
      <c r="A377" s="1"/>
      <c r="B377" s="48">
        <v>300000000</v>
      </c>
      <c r="C377" s="48">
        <v>304000000</v>
      </c>
      <c r="D377" s="49">
        <v>304020000</v>
      </c>
      <c r="E377" s="50">
        <v>304020005</v>
      </c>
      <c r="F377" s="51" t="s">
        <v>1</v>
      </c>
      <c r="G377" s="52" t="s">
        <v>1</v>
      </c>
      <c r="H377" s="53">
        <v>40</v>
      </c>
      <c r="I377" s="52" t="s">
        <v>89</v>
      </c>
      <c r="J377" s="22">
        <v>40025000</v>
      </c>
      <c r="K377" s="71">
        <v>400</v>
      </c>
      <c r="L377" s="54" t="s">
        <v>166</v>
      </c>
      <c r="M377" s="54" t="s">
        <v>6</v>
      </c>
      <c r="N377" s="55" t="s">
        <v>109</v>
      </c>
      <c r="O377" s="42" t="s">
        <v>165</v>
      </c>
      <c r="P377" s="42" t="s">
        <v>107</v>
      </c>
      <c r="Q377" s="56">
        <v>4</v>
      </c>
      <c r="R377" s="57">
        <v>5</v>
      </c>
      <c r="S377" s="13">
        <f>122954.4+6386.7-140.8</f>
        <v>129200.29999999999</v>
      </c>
      <c r="T377" s="12">
        <f>122954.4+6386.7-140.8</f>
        <v>129200.29999999999</v>
      </c>
      <c r="U377" s="13">
        <f>106967+3608.8</f>
        <v>110575.8</v>
      </c>
      <c r="V377" s="13">
        <f>80054.23414+3362.47865</f>
        <v>83416.712790000005</v>
      </c>
      <c r="W377" s="12">
        <v>105110.6</v>
      </c>
      <c r="X377" s="13">
        <v>108060.7</v>
      </c>
      <c r="Y377" s="12">
        <v>111140.8</v>
      </c>
      <c r="Z377" s="6"/>
    </row>
    <row r="378" spans="1:26" ht="48" customHeight="1" x14ac:dyDescent="0.2">
      <c r="A378" s="1"/>
      <c r="B378" s="135">
        <v>304020006</v>
      </c>
      <c r="C378" s="135"/>
      <c r="D378" s="135"/>
      <c r="E378" s="138"/>
      <c r="F378" s="45">
        <v>304020006</v>
      </c>
      <c r="G378" s="46" t="s">
        <v>164</v>
      </c>
      <c r="H378" s="148"/>
      <c r="I378" s="148"/>
      <c r="J378" s="148"/>
      <c r="K378" s="29">
        <v>400</v>
      </c>
      <c r="L378" s="21"/>
      <c r="M378" s="149"/>
      <c r="N378" s="149"/>
      <c r="O378" s="149"/>
      <c r="P378" s="150"/>
      <c r="Q378" s="8" t="s">
        <v>1</v>
      </c>
      <c r="R378" s="9" t="s">
        <v>1</v>
      </c>
      <c r="S378" s="47">
        <f>S379</f>
        <v>855</v>
      </c>
      <c r="T378" s="47">
        <f t="shared" ref="T378:Y378" si="78">T379</f>
        <v>855</v>
      </c>
      <c r="U378" s="47">
        <f t="shared" si="78"/>
        <v>795.5</v>
      </c>
      <c r="V378" s="47">
        <f t="shared" si="78"/>
        <v>795.5</v>
      </c>
      <c r="W378" s="47">
        <f t="shared" si="78"/>
        <v>800</v>
      </c>
      <c r="X378" s="47">
        <f t="shared" si="78"/>
        <v>800</v>
      </c>
      <c r="Y378" s="47">
        <f t="shared" si="78"/>
        <v>800</v>
      </c>
      <c r="Z378" s="6"/>
    </row>
    <row r="379" spans="1:26" ht="48" customHeight="1" x14ac:dyDescent="0.2">
      <c r="A379" s="1"/>
      <c r="B379" s="48">
        <v>300000000</v>
      </c>
      <c r="C379" s="48">
        <v>304000000</v>
      </c>
      <c r="D379" s="49">
        <v>304020000</v>
      </c>
      <c r="E379" s="50">
        <v>304020006</v>
      </c>
      <c r="F379" s="51" t="s">
        <v>1</v>
      </c>
      <c r="G379" s="52" t="s">
        <v>1</v>
      </c>
      <c r="H379" s="53">
        <v>40</v>
      </c>
      <c r="I379" s="52" t="s">
        <v>89</v>
      </c>
      <c r="J379" s="22">
        <v>40063000</v>
      </c>
      <c r="K379" s="71">
        <v>400</v>
      </c>
      <c r="L379" s="54" t="s">
        <v>163</v>
      </c>
      <c r="M379" s="54" t="s">
        <v>6</v>
      </c>
      <c r="N379" s="55" t="s">
        <v>109</v>
      </c>
      <c r="O379" s="42" t="s">
        <v>162</v>
      </c>
      <c r="P379" s="42" t="s">
        <v>107</v>
      </c>
      <c r="Q379" s="56">
        <v>4</v>
      </c>
      <c r="R379" s="57">
        <v>5</v>
      </c>
      <c r="S379" s="13">
        <v>855</v>
      </c>
      <c r="T379" s="12">
        <v>855</v>
      </c>
      <c r="U379" s="13">
        <v>795.5</v>
      </c>
      <c r="V379" s="13">
        <v>795.5</v>
      </c>
      <c r="W379" s="12">
        <v>800</v>
      </c>
      <c r="X379" s="13">
        <v>800</v>
      </c>
      <c r="Y379" s="12">
        <v>800</v>
      </c>
      <c r="Z379" s="6"/>
    </row>
    <row r="380" spans="1:26" ht="48" customHeight="1" x14ac:dyDescent="0.2">
      <c r="A380" s="1"/>
      <c r="B380" s="135">
        <v>304020007</v>
      </c>
      <c r="C380" s="135"/>
      <c r="D380" s="135"/>
      <c r="E380" s="138"/>
      <c r="F380" s="45">
        <v>304020007</v>
      </c>
      <c r="G380" s="46" t="s">
        <v>161</v>
      </c>
      <c r="H380" s="148"/>
      <c r="I380" s="148"/>
      <c r="J380" s="148"/>
      <c r="K380" s="29">
        <v>400</v>
      </c>
      <c r="L380" s="21"/>
      <c r="M380" s="149"/>
      <c r="N380" s="149"/>
      <c r="O380" s="149"/>
      <c r="P380" s="150"/>
      <c r="Q380" s="8" t="s">
        <v>1</v>
      </c>
      <c r="R380" s="9" t="s">
        <v>1</v>
      </c>
      <c r="S380" s="47">
        <f>S381</f>
        <v>3620.1</v>
      </c>
      <c r="T380" s="47">
        <f t="shared" ref="T380:Y380" si="79">T381</f>
        <v>3620.1</v>
      </c>
      <c r="U380" s="47">
        <f t="shared" si="79"/>
        <v>3724.1</v>
      </c>
      <c r="V380" s="47">
        <f t="shared" si="79"/>
        <v>3412.17722</v>
      </c>
      <c r="W380" s="47">
        <f t="shared" si="79"/>
        <v>3182.2</v>
      </c>
      <c r="X380" s="47">
        <f t="shared" si="79"/>
        <v>3243</v>
      </c>
      <c r="Y380" s="47">
        <f t="shared" si="79"/>
        <v>3307.9</v>
      </c>
      <c r="Z380" s="6"/>
    </row>
    <row r="381" spans="1:26" ht="48" customHeight="1" x14ac:dyDescent="0.2">
      <c r="A381" s="1"/>
      <c r="B381" s="48">
        <v>300000000</v>
      </c>
      <c r="C381" s="48">
        <v>304000000</v>
      </c>
      <c r="D381" s="49">
        <v>304020000</v>
      </c>
      <c r="E381" s="50">
        <v>304020007</v>
      </c>
      <c r="F381" s="51" t="s">
        <v>1</v>
      </c>
      <c r="G381" s="52" t="s">
        <v>1</v>
      </c>
      <c r="H381" s="53">
        <v>40</v>
      </c>
      <c r="I381" s="52" t="s">
        <v>89</v>
      </c>
      <c r="J381" s="22">
        <v>40064000</v>
      </c>
      <c r="K381" s="71">
        <v>400</v>
      </c>
      <c r="L381" s="54" t="s">
        <v>160</v>
      </c>
      <c r="M381" s="54" t="s">
        <v>6</v>
      </c>
      <c r="N381" s="55" t="s">
        <v>109</v>
      </c>
      <c r="O381" s="42" t="s">
        <v>159</v>
      </c>
      <c r="P381" s="42" t="s">
        <v>107</v>
      </c>
      <c r="Q381" s="56">
        <v>4</v>
      </c>
      <c r="R381" s="57">
        <v>12</v>
      </c>
      <c r="S381" s="13">
        <v>3620.1</v>
      </c>
      <c r="T381" s="12">
        <v>3620.1</v>
      </c>
      <c r="U381" s="13">
        <v>3724.1</v>
      </c>
      <c r="V381" s="13">
        <v>3412.17722</v>
      </c>
      <c r="W381" s="12">
        <v>3182.2</v>
      </c>
      <c r="X381" s="13">
        <v>3243</v>
      </c>
      <c r="Y381" s="12">
        <v>3307.9</v>
      </c>
      <c r="Z381" s="6"/>
    </row>
    <row r="382" spans="1:26" ht="48" customHeight="1" x14ac:dyDescent="0.2">
      <c r="A382" s="1"/>
      <c r="B382" s="135">
        <v>304020023</v>
      </c>
      <c r="C382" s="135"/>
      <c r="D382" s="135"/>
      <c r="E382" s="138"/>
      <c r="F382" s="45">
        <v>304020023</v>
      </c>
      <c r="G382" s="46" t="s">
        <v>158</v>
      </c>
      <c r="H382" s="148"/>
      <c r="I382" s="148"/>
      <c r="J382" s="148"/>
      <c r="K382" s="29">
        <v>100</v>
      </c>
      <c r="L382" s="21"/>
      <c r="M382" s="149"/>
      <c r="N382" s="149"/>
      <c r="O382" s="149"/>
      <c r="P382" s="150"/>
      <c r="Q382" s="8" t="s">
        <v>1</v>
      </c>
      <c r="R382" s="9" t="s">
        <v>1</v>
      </c>
      <c r="S382" s="47">
        <f>S383+S384</f>
        <v>1531081.5</v>
      </c>
      <c r="T382" s="47">
        <f t="shared" ref="T382:Y382" si="80">T383+T384</f>
        <v>1531081.5</v>
      </c>
      <c r="U382" s="47">
        <f t="shared" si="80"/>
        <v>1634367.6</v>
      </c>
      <c r="V382" s="47">
        <f t="shared" si="80"/>
        <v>1412458.9248500001</v>
      </c>
      <c r="W382" s="47">
        <f t="shared" si="80"/>
        <v>1647860.9</v>
      </c>
      <c r="X382" s="47">
        <f t="shared" si="80"/>
        <v>1766073.2</v>
      </c>
      <c r="Y382" s="47">
        <f t="shared" si="80"/>
        <v>1766073.2</v>
      </c>
      <c r="Z382" s="6"/>
    </row>
    <row r="383" spans="1:26" ht="48" customHeight="1" x14ac:dyDescent="0.2">
      <c r="A383" s="1"/>
      <c r="B383" s="2">
        <v>300000000</v>
      </c>
      <c r="C383" s="2">
        <v>304000000</v>
      </c>
      <c r="D383" s="3">
        <v>304020000</v>
      </c>
      <c r="E383" s="67">
        <v>304020023</v>
      </c>
      <c r="F383" s="68" t="s">
        <v>1</v>
      </c>
      <c r="G383" s="4" t="s">
        <v>1</v>
      </c>
      <c r="H383" s="69">
        <v>231</v>
      </c>
      <c r="I383" s="4" t="s">
        <v>48</v>
      </c>
      <c r="J383" s="70">
        <v>231019000</v>
      </c>
      <c r="K383" s="71">
        <v>100</v>
      </c>
      <c r="L383" s="5" t="s">
        <v>157</v>
      </c>
      <c r="M383" s="5" t="s">
        <v>6</v>
      </c>
      <c r="N383" s="72" t="s">
        <v>154</v>
      </c>
      <c r="O383" s="41" t="s">
        <v>156</v>
      </c>
      <c r="P383" s="41" t="s">
        <v>152</v>
      </c>
      <c r="Q383" s="56">
        <v>7</v>
      </c>
      <c r="R383" s="57">
        <v>2</v>
      </c>
      <c r="S383" s="73">
        <v>1036756.5</v>
      </c>
      <c r="T383" s="74">
        <v>1036756.5</v>
      </c>
      <c r="U383" s="13">
        <v>1135268.7</v>
      </c>
      <c r="V383" s="13">
        <v>955472.51188000001</v>
      </c>
      <c r="W383" s="12">
        <v>1160845.7</v>
      </c>
      <c r="X383" s="13">
        <v>1279058</v>
      </c>
      <c r="Y383" s="12">
        <v>1279058</v>
      </c>
      <c r="Z383" s="6"/>
    </row>
    <row r="384" spans="1:26" ht="48" customHeight="1" x14ac:dyDescent="0.2">
      <c r="A384" s="1"/>
      <c r="B384" s="26">
        <v>300000000</v>
      </c>
      <c r="C384" s="26">
        <v>304000000</v>
      </c>
      <c r="D384" s="43">
        <v>304020000</v>
      </c>
      <c r="E384" s="44">
        <v>304020023</v>
      </c>
      <c r="F384" s="83" t="s">
        <v>1</v>
      </c>
      <c r="G384" s="84" t="s">
        <v>1</v>
      </c>
      <c r="H384" s="85">
        <v>231</v>
      </c>
      <c r="I384" s="84" t="s">
        <v>48</v>
      </c>
      <c r="J384" s="86">
        <v>231039000</v>
      </c>
      <c r="K384" s="71">
        <v>100</v>
      </c>
      <c r="L384" s="87" t="s">
        <v>155</v>
      </c>
      <c r="M384" s="87" t="s">
        <v>6</v>
      </c>
      <c r="N384" s="30" t="s">
        <v>154</v>
      </c>
      <c r="O384" s="25" t="s">
        <v>153</v>
      </c>
      <c r="P384" s="25" t="s">
        <v>152</v>
      </c>
      <c r="Q384" s="31">
        <v>7</v>
      </c>
      <c r="R384" s="32">
        <v>1</v>
      </c>
      <c r="S384" s="18">
        <v>494325</v>
      </c>
      <c r="T384" s="17">
        <v>494325</v>
      </c>
      <c r="U384" s="15">
        <v>499098.9</v>
      </c>
      <c r="V384" s="15">
        <v>456986.41297</v>
      </c>
      <c r="W384" s="16">
        <v>487015.2</v>
      </c>
      <c r="X384" s="15">
        <v>487015.2</v>
      </c>
      <c r="Y384" s="16">
        <v>487015.2</v>
      </c>
      <c r="Z384" s="6"/>
    </row>
    <row r="385" spans="1:26" ht="48" customHeight="1" x14ac:dyDescent="0.2">
      <c r="A385" s="1"/>
      <c r="B385" s="135">
        <v>304020028</v>
      </c>
      <c r="C385" s="135"/>
      <c r="D385" s="135"/>
      <c r="E385" s="138"/>
      <c r="F385" s="45">
        <v>304020028</v>
      </c>
      <c r="G385" s="46" t="s">
        <v>95</v>
      </c>
      <c r="H385" s="148"/>
      <c r="I385" s="148"/>
      <c r="J385" s="148"/>
      <c r="K385" s="29">
        <v>100</v>
      </c>
      <c r="L385" s="21"/>
      <c r="M385" s="149"/>
      <c r="N385" s="149"/>
      <c r="O385" s="149"/>
      <c r="P385" s="150"/>
      <c r="Q385" s="8" t="s">
        <v>1</v>
      </c>
      <c r="R385" s="9" t="s">
        <v>1</v>
      </c>
      <c r="S385" s="47">
        <f>S386</f>
        <v>3728.8</v>
      </c>
      <c r="T385" s="47">
        <f t="shared" ref="T385:Y385" si="81">T386</f>
        <v>3728.8</v>
      </c>
      <c r="U385" s="47">
        <f t="shared" si="81"/>
        <v>0</v>
      </c>
      <c r="V385" s="47">
        <f t="shared" si="81"/>
        <v>0</v>
      </c>
      <c r="W385" s="47">
        <f t="shared" si="81"/>
        <v>0</v>
      </c>
      <c r="X385" s="47">
        <f t="shared" si="81"/>
        <v>0</v>
      </c>
      <c r="Y385" s="47">
        <f t="shared" si="81"/>
        <v>0</v>
      </c>
      <c r="Z385" s="6"/>
    </row>
    <row r="386" spans="1:26" ht="48" customHeight="1" x14ac:dyDescent="0.2">
      <c r="A386" s="1"/>
      <c r="B386" s="48">
        <v>300000000</v>
      </c>
      <c r="C386" s="48">
        <v>304000000</v>
      </c>
      <c r="D386" s="49">
        <v>304020000</v>
      </c>
      <c r="E386" s="50">
        <v>304020028</v>
      </c>
      <c r="F386" s="51" t="s">
        <v>1</v>
      </c>
      <c r="G386" s="52" t="s">
        <v>1</v>
      </c>
      <c r="H386" s="53">
        <v>70</v>
      </c>
      <c r="I386" s="52" t="s">
        <v>94</v>
      </c>
      <c r="J386" s="22">
        <v>70024000</v>
      </c>
      <c r="K386" s="71">
        <v>100</v>
      </c>
      <c r="L386" s="54" t="s">
        <v>151</v>
      </c>
      <c r="M386" s="54" t="s">
        <v>6</v>
      </c>
      <c r="N386" s="55" t="s">
        <v>150</v>
      </c>
      <c r="O386" s="42" t="s">
        <v>149</v>
      </c>
      <c r="P386" s="42" t="s">
        <v>148</v>
      </c>
      <c r="Q386" s="56">
        <v>10</v>
      </c>
      <c r="R386" s="57">
        <v>4</v>
      </c>
      <c r="S386" s="62">
        <v>3728.8</v>
      </c>
      <c r="T386" s="62">
        <v>3728.8</v>
      </c>
      <c r="U386" s="62"/>
      <c r="V386" s="62"/>
      <c r="W386" s="62"/>
      <c r="X386" s="62"/>
      <c r="Y386" s="62"/>
      <c r="Z386" s="6"/>
    </row>
    <row r="387" spans="1:26" ht="48" customHeight="1" x14ac:dyDescent="0.2">
      <c r="A387" s="1"/>
      <c r="B387" s="135">
        <v>304020036</v>
      </c>
      <c r="C387" s="135"/>
      <c r="D387" s="135"/>
      <c r="E387" s="138"/>
      <c r="F387" s="45">
        <v>304020036</v>
      </c>
      <c r="G387" s="46" t="s">
        <v>147</v>
      </c>
      <c r="H387" s="148"/>
      <c r="I387" s="148"/>
      <c r="J387" s="148"/>
      <c r="K387" s="29">
        <v>100</v>
      </c>
      <c r="L387" s="21"/>
      <c r="M387" s="149"/>
      <c r="N387" s="149"/>
      <c r="O387" s="149"/>
      <c r="P387" s="150"/>
      <c r="Q387" s="8" t="s">
        <v>1</v>
      </c>
      <c r="R387" s="9" t="s">
        <v>1</v>
      </c>
      <c r="S387" s="47">
        <f>S388</f>
        <v>82605.5</v>
      </c>
      <c r="T387" s="47">
        <f t="shared" ref="T387:Y387" si="82">T388</f>
        <v>82605.5</v>
      </c>
      <c r="U387" s="47">
        <f t="shared" si="82"/>
        <v>88645.2</v>
      </c>
      <c r="V387" s="47">
        <f t="shared" si="82"/>
        <v>62715.300640000001</v>
      </c>
      <c r="W387" s="47">
        <f t="shared" si="82"/>
        <v>103520.7</v>
      </c>
      <c r="X387" s="47">
        <f t="shared" si="82"/>
        <v>103520.7</v>
      </c>
      <c r="Y387" s="47">
        <f t="shared" si="82"/>
        <v>103520.7</v>
      </c>
      <c r="Z387" s="6"/>
    </row>
    <row r="388" spans="1:26" ht="48" customHeight="1" x14ac:dyDescent="0.2">
      <c r="A388" s="1"/>
      <c r="B388" s="48">
        <v>300000000</v>
      </c>
      <c r="C388" s="48">
        <v>304000000</v>
      </c>
      <c r="D388" s="49">
        <v>304020000</v>
      </c>
      <c r="E388" s="50">
        <v>304020036</v>
      </c>
      <c r="F388" s="51" t="s">
        <v>1</v>
      </c>
      <c r="G388" s="52" t="s">
        <v>1</v>
      </c>
      <c r="H388" s="53">
        <v>231</v>
      </c>
      <c r="I388" s="52" t="s">
        <v>48</v>
      </c>
      <c r="J388" s="22">
        <v>231020000</v>
      </c>
      <c r="K388" s="71">
        <v>100</v>
      </c>
      <c r="L388" s="54" t="s">
        <v>146</v>
      </c>
      <c r="M388" s="54" t="s">
        <v>6</v>
      </c>
      <c r="N388" s="55" t="s">
        <v>145</v>
      </c>
      <c r="O388" s="42" t="s">
        <v>144</v>
      </c>
      <c r="P388" s="42" t="s">
        <v>143</v>
      </c>
      <c r="Q388" s="56">
        <v>7</v>
      </c>
      <c r="R388" s="57">
        <v>2</v>
      </c>
      <c r="S388" s="73">
        <v>82605.5</v>
      </c>
      <c r="T388" s="74">
        <v>82605.5</v>
      </c>
      <c r="U388" s="13">
        <v>88645.2</v>
      </c>
      <c r="V388" s="13">
        <v>62715.300640000001</v>
      </c>
      <c r="W388" s="12">
        <v>103520.7</v>
      </c>
      <c r="X388" s="13">
        <v>103520.7</v>
      </c>
      <c r="Y388" s="12">
        <v>103520.7</v>
      </c>
      <c r="Z388" s="6"/>
    </row>
    <row r="389" spans="1:26" ht="48" customHeight="1" x14ac:dyDescent="0.2">
      <c r="A389" s="1"/>
      <c r="B389" s="135">
        <v>304020037</v>
      </c>
      <c r="C389" s="135"/>
      <c r="D389" s="135"/>
      <c r="E389" s="138"/>
      <c r="F389" s="45">
        <v>304020037</v>
      </c>
      <c r="G389" s="46" t="s">
        <v>142</v>
      </c>
      <c r="H389" s="148"/>
      <c r="I389" s="148"/>
      <c r="J389" s="148"/>
      <c r="K389" s="29">
        <v>200</v>
      </c>
      <c r="L389" s="21"/>
      <c r="M389" s="149"/>
      <c r="N389" s="149"/>
      <c r="O389" s="149"/>
      <c r="P389" s="150"/>
      <c r="Q389" s="8" t="s">
        <v>1</v>
      </c>
      <c r="R389" s="9" t="s">
        <v>1</v>
      </c>
      <c r="S389" s="47">
        <f>S390+S391+S392</f>
        <v>25296.32</v>
      </c>
      <c r="T389" s="47">
        <f t="shared" ref="T389:Y389" si="83">T390+T391+T392</f>
        <v>25296.294439999998</v>
      </c>
      <c r="U389" s="47">
        <f t="shared" si="83"/>
        <v>28696.2</v>
      </c>
      <c r="V389" s="47">
        <f t="shared" si="83"/>
        <v>25410.626210000002</v>
      </c>
      <c r="W389" s="47">
        <f t="shared" si="83"/>
        <v>27326.1</v>
      </c>
      <c r="X389" s="47">
        <f t="shared" si="83"/>
        <v>27326.1</v>
      </c>
      <c r="Y389" s="47">
        <f t="shared" si="83"/>
        <v>27326.1</v>
      </c>
      <c r="Z389" s="6"/>
    </row>
    <row r="390" spans="1:26" ht="48" customHeight="1" x14ac:dyDescent="0.2">
      <c r="A390" s="1"/>
      <c r="B390" s="2">
        <v>300000000</v>
      </c>
      <c r="C390" s="2">
        <v>304000000</v>
      </c>
      <c r="D390" s="3">
        <v>304020000</v>
      </c>
      <c r="E390" s="67">
        <v>304020037</v>
      </c>
      <c r="F390" s="68" t="s">
        <v>1</v>
      </c>
      <c r="G390" s="4" t="s">
        <v>1</v>
      </c>
      <c r="H390" s="69">
        <v>231</v>
      </c>
      <c r="I390" s="4" t="s">
        <v>48</v>
      </c>
      <c r="J390" s="70">
        <v>231015000</v>
      </c>
      <c r="K390" s="71">
        <v>100</v>
      </c>
      <c r="L390" s="5" t="s">
        <v>141</v>
      </c>
      <c r="M390" s="5" t="s">
        <v>6</v>
      </c>
      <c r="N390" s="72" t="s">
        <v>140</v>
      </c>
      <c r="O390" s="41" t="s">
        <v>139</v>
      </c>
      <c r="P390" s="41" t="s">
        <v>138</v>
      </c>
      <c r="Q390" s="56">
        <v>7</v>
      </c>
      <c r="R390" s="57">
        <v>9</v>
      </c>
      <c r="S390" s="73">
        <v>7918.32</v>
      </c>
      <c r="T390" s="74">
        <v>7918.2944399999997</v>
      </c>
      <c r="U390" s="13">
        <v>9087.2000000000007</v>
      </c>
      <c r="V390" s="13">
        <v>7978.3402900000001</v>
      </c>
      <c r="W390" s="12">
        <v>8794.1</v>
      </c>
      <c r="X390" s="13">
        <v>8794.1</v>
      </c>
      <c r="Y390" s="12">
        <v>8794.1</v>
      </c>
      <c r="Z390" s="6"/>
    </row>
    <row r="391" spans="1:26" ht="48" customHeight="1" x14ac:dyDescent="0.2">
      <c r="A391" s="1"/>
      <c r="B391" s="75">
        <v>300000000</v>
      </c>
      <c r="C391" s="75">
        <v>304000000</v>
      </c>
      <c r="D391" s="76">
        <v>304020000</v>
      </c>
      <c r="E391" s="77">
        <v>304020037</v>
      </c>
      <c r="F391" s="78" t="s">
        <v>1</v>
      </c>
      <c r="G391" s="79" t="s">
        <v>1</v>
      </c>
      <c r="H391" s="80">
        <v>231</v>
      </c>
      <c r="I391" s="79" t="s">
        <v>48</v>
      </c>
      <c r="J391" s="20">
        <v>231017000</v>
      </c>
      <c r="K391" s="71">
        <v>100</v>
      </c>
      <c r="L391" s="60" t="s">
        <v>137</v>
      </c>
      <c r="M391" s="60" t="s">
        <v>6</v>
      </c>
      <c r="N391" s="21" t="s">
        <v>136</v>
      </c>
      <c r="O391" s="40" t="s">
        <v>135</v>
      </c>
      <c r="P391" s="40" t="s">
        <v>134</v>
      </c>
      <c r="Q391" s="31">
        <v>7</v>
      </c>
      <c r="R391" s="32">
        <v>9</v>
      </c>
      <c r="S391" s="18">
        <v>1823</v>
      </c>
      <c r="T391" s="17">
        <v>1823</v>
      </c>
      <c r="U391" s="15">
        <v>1626</v>
      </c>
      <c r="V391" s="15">
        <v>1424.53685</v>
      </c>
      <c r="W391" s="16">
        <v>1584</v>
      </c>
      <c r="X391" s="15">
        <v>1584</v>
      </c>
      <c r="Y391" s="16">
        <v>1584</v>
      </c>
      <c r="Z391" s="6"/>
    </row>
    <row r="392" spans="1:26" ht="48" customHeight="1" x14ac:dyDescent="0.2">
      <c r="A392" s="1"/>
      <c r="B392" s="26">
        <v>300000000</v>
      </c>
      <c r="C392" s="26">
        <v>304000000</v>
      </c>
      <c r="D392" s="43">
        <v>304020000</v>
      </c>
      <c r="E392" s="44">
        <v>304020037</v>
      </c>
      <c r="F392" s="83" t="s">
        <v>1</v>
      </c>
      <c r="G392" s="84" t="s">
        <v>1</v>
      </c>
      <c r="H392" s="85">
        <v>231</v>
      </c>
      <c r="I392" s="84" t="s">
        <v>48</v>
      </c>
      <c r="J392" s="86">
        <v>231231007</v>
      </c>
      <c r="K392" s="71">
        <v>200</v>
      </c>
      <c r="L392" s="87" t="s">
        <v>133</v>
      </c>
      <c r="M392" s="87" t="s">
        <v>6</v>
      </c>
      <c r="N392" s="30" t="s">
        <v>132</v>
      </c>
      <c r="O392" s="25" t="s">
        <v>131</v>
      </c>
      <c r="P392" s="25" t="s">
        <v>130</v>
      </c>
      <c r="Q392" s="31">
        <v>10</v>
      </c>
      <c r="R392" s="32">
        <v>4</v>
      </c>
      <c r="S392" s="62">
        <v>15555</v>
      </c>
      <c r="T392" s="62">
        <v>15555</v>
      </c>
      <c r="U392" s="14">
        <v>17983</v>
      </c>
      <c r="V392" s="14">
        <v>16007.74907</v>
      </c>
      <c r="W392" s="14">
        <v>16948</v>
      </c>
      <c r="X392" s="14">
        <v>16948</v>
      </c>
      <c r="Y392" s="14">
        <v>16948</v>
      </c>
      <c r="Z392" s="6"/>
    </row>
    <row r="393" spans="1:26" ht="48" customHeight="1" x14ac:dyDescent="0.2">
      <c r="A393" s="1"/>
      <c r="B393" s="135">
        <v>304020038</v>
      </c>
      <c r="C393" s="135"/>
      <c r="D393" s="135"/>
      <c r="E393" s="138"/>
      <c r="F393" s="45">
        <v>304020038</v>
      </c>
      <c r="G393" s="46" t="s">
        <v>129</v>
      </c>
      <c r="H393" s="148"/>
      <c r="I393" s="148"/>
      <c r="J393" s="148"/>
      <c r="K393" s="29">
        <v>200</v>
      </c>
      <c r="L393" s="21"/>
      <c r="M393" s="149"/>
      <c r="N393" s="149"/>
      <c r="O393" s="149"/>
      <c r="P393" s="150"/>
      <c r="Q393" s="8" t="s">
        <v>1</v>
      </c>
      <c r="R393" s="9" t="s">
        <v>1</v>
      </c>
      <c r="S393" s="47">
        <f>S394</f>
        <v>37865</v>
      </c>
      <c r="T393" s="47">
        <f t="shared" ref="T393:Y393" si="84">T394</f>
        <v>37801.142570000004</v>
      </c>
      <c r="U393" s="47">
        <f t="shared" si="84"/>
        <v>0</v>
      </c>
      <c r="V393" s="47">
        <f t="shared" si="84"/>
        <v>0</v>
      </c>
      <c r="W393" s="47">
        <f t="shared" si="84"/>
        <v>0</v>
      </c>
      <c r="X393" s="47">
        <f t="shared" si="84"/>
        <v>0</v>
      </c>
      <c r="Y393" s="47">
        <f t="shared" si="84"/>
        <v>0</v>
      </c>
      <c r="Z393" s="6"/>
    </row>
    <row r="394" spans="1:26" ht="48" customHeight="1" x14ac:dyDescent="0.2">
      <c r="A394" s="1"/>
      <c r="B394" s="48">
        <v>300000000</v>
      </c>
      <c r="C394" s="48">
        <v>304000000</v>
      </c>
      <c r="D394" s="49">
        <v>304020000</v>
      </c>
      <c r="E394" s="50">
        <v>304020038</v>
      </c>
      <c r="F394" s="51" t="s">
        <v>1</v>
      </c>
      <c r="G394" s="52" t="s">
        <v>1</v>
      </c>
      <c r="H394" s="53">
        <v>40</v>
      </c>
      <c r="I394" s="52" t="s">
        <v>89</v>
      </c>
      <c r="J394" s="22">
        <v>40024000</v>
      </c>
      <c r="K394" s="71">
        <v>200</v>
      </c>
      <c r="L394" s="54" t="s">
        <v>128</v>
      </c>
      <c r="M394" s="54" t="s">
        <v>6</v>
      </c>
      <c r="N394" s="55" t="s">
        <v>127</v>
      </c>
      <c r="O394" s="42" t="s">
        <v>126</v>
      </c>
      <c r="P394" s="42" t="s">
        <v>125</v>
      </c>
      <c r="Q394" s="56">
        <v>10</v>
      </c>
      <c r="R394" s="57">
        <v>4</v>
      </c>
      <c r="S394" s="16">
        <v>37865</v>
      </c>
      <c r="T394" s="16">
        <v>37801.142570000004</v>
      </c>
      <c r="U394" s="16">
        <v>0</v>
      </c>
      <c r="V394" s="14">
        <v>0</v>
      </c>
      <c r="W394" s="14">
        <v>0</v>
      </c>
      <c r="X394" s="14">
        <v>0</v>
      </c>
      <c r="Y394" s="14">
        <v>0</v>
      </c>
      <c r="Z394" s="6"/>
    </row>
    <row r="395" spans="1:26" ht="48" customHeight="1" x14ac:dyDescent="0.2">
      <c r="A395" s="1"/>
      <c r="B395" s="135">
        <v>304020040</v>
      </c>
      <c r="C395" s="135"/>
      <c r="D395" s="135"/>
      <c r="E395" s="138"/>
      <c r="F395" s="45">
        <v>304020040</v>
      </c>
      <c r="G395" s="46" t="s">
        <v>124</v>
      </c>
      <c r="H395" s="148"/>
      <c r="I395" s="148"/>
      <c r="J395" s="148"/>
      <c r="K395" s="29">
        <v>400</v>
      </c>
      <c r="L395" s="21"/>
      <c r="M395" s="149"/>
      <c r="N395" s="149"/>
      <c r="O395" s="149"/>
      <c r="P395" s="150"/>
      <c r="Q395" s="8" t="s">
        <v>1</v>
      </c>
      <c r="R395" s="9" t="s">
        <v>1</v>
      </c>
      <c r="S395" s="47">
        <f>S396</f>
        <v>311.3066</v>
      </c>
      <c r="T395" s="47">
        <f t="shared" ref="T395:Y395" si="85">T396</f>
        <v>311.3066</v>
      </c>
      <c r="U395" s="47">
        <f t="shared" si="85"/>
        <v>0</v>
      </c>
      <c r="V395" s="47">
        <f t="shared" si="85"/>
        <v>0</v>
      </c>
      <c r="W395" s="47">
        <f t="shared" si="85"/>
        <v>0</v>
      </c>
      <c r="X395" s="47">
        <f t="shared" si="85"/>
        <v>0</v>
      </c>
      <c r="Y395" s="47">
        <f t="shared" si="85"/>
        <v>0</v>
      </c>
      <c r="Z395" s="6"/>
    </row>
    <row r="396" spans="1:26" ht="48" customHeight="1" x14ac:dyDescent="0.2">
      <c r="A396" s="1"/>
      <c r="B396" s="48">
        <v>300000000</v>
      </c>
      <c r="C396" s="48">
        <v>304000000</v>
      </c>
      <c r="D396" s="49">
        <v>304020000</v>
      </c>
      <c r="E396" s="50">
        <v>304020040</v>
      </c>
      <c r="F396" s="51" t="s">
        <v>1</v>
      </c>
      <c r="G396" s="52" t="s">
        <v>1</v>
      </c>
      <c r="H396" s="53">
        <v>40</v>
      </c>
      <c r="I396" s="52" t="s">
        <v>89</v>
      </c>
      <c r="J396" s="22">
        <v>40500260</v>
      </c>
      <c r="K396" s="71">
        <v>400</v>
      </c>
      <c r="L396" s="54" t="s">
        <v>123</v>
      </c>
      <c r="M396" s="54" t="s">
        <v>6</v>
      </c>
      <c r="N396" s="55" t="s">
        <v>122</v>
      </c>
      <c r="O396" s="42" t="s">
        <v>121</v>
      </c>
      <c r="P396" s="42" t="s">
        <v>120</v>
      </c>
      <c r="Q396" s="56">
        <v>10</v>
      </c>
      <c r="R396" s="57">
        <v>6</v>
      </c>
      <c r="S396" s="110">
        <v>311.3066</v>
      </c>
      <c r="T396" s="110">
        <v>311.3066</v>
      </c>
      <c r="U396" s="110">
        <v>0</v>
      </c>
      <c r="V396" s="47">
        <v>0</v>
      </c>
      <c r="W396" s="47">
        <v>0</v>
      </c>
      <c r="X396" s="47">
        <v>0</v>
      </c>
      <c r="Y396" s="47">
        <v>0</v>
      </c>
      <c r="Z396" s="6"/>
    </row>
    <row r="397" spans="1:26" ht="48" customHeight="1" x14ac:dyDescent="0.2">
      <c r="A397" s="1"/>
      <c r="B397" s="135">
        <v>304020054</v>
      </c>
      <c r="C397" s="135"/>
      <c r="D397" s="135"/>
      <c r="E397" s="138"/>
      <c r="F397" s="45">
        <v>304020054</v>
      </c>
      <c r="G397" s="46" t="s">
        <v>55</v>
      </c>
      <c r="H397" s="148"/>
      <c r="I397" s="148"/>
      <c r="J397" s="148"/>
      <c r="K397" s="29">
        <v>100</v>
      </c>
      <c r="L397" s="21"/>
      <c r="M397" s="149"/>
      <c r="N397" s="149"/>
      <c r="O397" s="149"/>
      <c r="P397" s="150"/>
      <c r="Q397" s="8" t="s">
        <v>1</v>
      </c>
      <c r="R397" s="9" t="s">
        <v>1</v>
      </c>
      <c r="S397" s="47">
        <f>S398</f>
        <v>2303.1999999999998</v>
      </c>
      <c r="T397" s="47">
        <f t="shared" ref="T397:Y397" si="86">T398</f>
        <v>2303.1999999999998</v>
      </c>
      <c r="U397" s="47">
        <f t="shared" si="86"/>
        <v>1505.6</v>
      </c>
      <c r="V397" s="47">
        <f t="shared" si="86"/>
        <v>1504.58447</v>
      </c>
      <c r="W397" s="47">
        <f t="shared" si="86"/>
        <v>1178.7</v>
      </c>
      <c r="X397" s="47">
        <f t="shared" si="86"/>
        <v>845.3</v>
      </c>
      <c r="Y397" s="47">
        <f t="shared" si="86"/>
        <v>687.9</v>
      </c>
      <c r="Z397" s="6"/>
    </row>
    <row r="398" spans="1:26" ht="48" customHeight="1" x14ac:dyDescent="0.2">
      <c r="A398" s="1"/>
      <c r="B398" s="2">
        <v>300000000</v>
      </c>
      <c r="C398" s="2">
        <v>304000000</v>
      </c>
      <c r="D398" s="3">
        <v>304020000</v>
      </c>
      <c r="E398" s="67">
        <v>304020054</v>
      </c>
      <c r="F398" s="68" t="s">
        <v>1</v>
      </c>
      <c r="G398" s="4" t="s">
        <v>1</v>
      </c>
      <c r="H398" s="69">
        <v>40</v>
      </c>
      <c r="I398" s="4" t="s">
        <v>89</v>
      </c>
      <c r="J398" s="70">
        <v>40500220</v>
      </c>
      <c r="K398" s="71">
        <v>100</v>
      </c>
      <c r="L398" s="5" t="s">
        <v>83</v>
      </c>
      <c r="M398" s="5" t="s">
        <v>6</v>
      </c>
      <c r="N398" s="72" t="s">
        <v>119</v>
      </c>
      <c r="O398" s="41" t="s">
        <v>118</v>
      </c>
      <c r="P398" s="41" t="s">
        <v>117</v>
      </c>
      <c r="Q398" s="56">
        <v>4</v>
      </c>
      <c r="R398" s="57">
        <v>5</v>
      </c>
      <c r="S398" s="13">
        <v>2303.1999999999998</v>
      </c>
      <c r="T398" s="12">
        <v>2303.1999999999998</v>
      </c>
      <c r="U398" s="13">
        <v>1505.6</v>
      </c>
      <c r="V398" s="13">
        <v>1504.58447</v>
      </c>
      <c r="W398" s="12">
        <f>1181.5-2.8</f>
        <v>1178.7</v>
      </c>
      <c r="X398" s="13">
        <f>846.3-1</f>
        <v>845.3</v>
      </c>
      <c r="Y398" s="12">
        <f>688.9-1</f>
        <v>687.9</v>
      </c>
      <c r="Z398" s="6"/>
    </row>
    <row r="399" spans="1:26" ht="48" customHeight="1" x14ac:dyDescent="0.2">
      <c r="A399" s="1"/>
      <c r="B399" s="135">
        <v>304020059</v>
      </c>
      <c r="C399" s="135"/>
      <c r="D399" s="135"/>
      <c r="E399" s="138"/>
      <c r="F399" s="45">
        <v>304020059</v>
      </c>
      <c r="G399" s="46" t="s">
        <v>116</v>
      </c>
      <c r="H399" s="148"/>
      <c r="I399" s="148"/>
      <c r="J399" s="148"/>
      <c r="K399" s="29">
        <v>200</v>
      </c>
      <c r="L399" s="21"/>
      <c r="M399" s="149"/>
      <c r="N399" s="149"/>
      <c r="O399" s="149"/>
      <c r="P399" s="150"/>
      <c r="Q399" s="8" t="s">
        <v>1</v>
      </c>
      <c r="R399" s="9" t="s">
        <v>1</v>
      </c>
      <c r="S399" s="47">
        <f>S400</f>
        <v>334.2</v>
      </c>
      <c r="T399" s="47">
        <f t="shared" ref="T399:Y399" si="87">T400</f>
        <v>334.17034999999998</v>
      </c>
      <c r="U399" s="47">
        <f t="shared" si="87"/>
        <v>844</v>
      </c>
      <c r="V399" s="47">
        <f t="shared" si="87"/>
        <v>174.755</v>
      </c>
      <c r="W399" s="47">
        <f t="shared" si="87"/>
        <v>1479.7</v>
      </c>
      <c r="X399" s="47">
        <f t="shared" si="87"/>
        <v>1476</v>
      </c>
      <c r="Y399" s="47">
        <f t="shared" si="87"/>
        <v>1476</v>
      </c>
      <c r="Z399" s="6"/>
    </row>
    <row r="400" spans="1:26" ht="48" customHeight="1" x14ac:dyDescent="0.2">
      <c r="A400" s="1"/>
      <c r="B400" s="48">
        <v>300000000</v>
      </c>
      <c r="C400" s="48">
        <v>304000000</v>
      </c>
      <c r="D400" s="49">
        <v>304020000</v>
      </c>
      <c r="E400" s="50">
        <v>304020059</v>
      </c>
      <c r="F400" s="51" t="s">
        <v>1</v>
      </c>
      <c r="G400" s="52" t="s">
        <v>1</v>
      </c>
      <c r="H400" s="53">
        <v>40</v>
      </c>
      <c r="I400" s="52" t="s">
        <v>89</v>
      </c>
      <c r="J400" s="22">
        <v>40055000</v>
      </c>
      <c r="K400" s="71">
        <v>200</v>
      </c>
      <c r="L400" s="54" t="s">
        <v>115</v>
      </c>
      <c r="M400" s="54" t="s">
        <v>6</v>
      </c>
      <c r="N400" s="55" t="s">
        <v>114</v>
      </c>
      <c r="O400" s="42" t="s">
        <v>113</v>
      </c>
      <c r="P400" s="42" t="s">
        <v>112</v>
      </c>
      <c r="Q400" s="56">
        <v>1</v>
      </c>
      <c r="R400" s="57">
        <v>13</v>
      </c>
      <c r="S400" s="13">
        <v>334.2</v>
      </c>
      <c r="T400" s="12">
        <v>334.17034999999998</v>
      </c>
      <c r="U400" s="13">
        <v>844</v>
      </c>
      <c r="V400" s="13">
        <v>174.755</v>
      </c>
      <c r="W400" s="12">
        <v>1479.7</v>
      </c>
      <c r="X400" s="13">
        <v>1476</v>
      </c>
      <c r="Y400" s="12">
        <v>1476</v>
      </c>
      <c r="Z400" s="6"/>
    </row>
    <row r="401" spans="1:26" ht="48" customHeight="1" x14ac:dyDescent="0.2">
      <c r="A401" s="1"/>
      <c r="B401" s="135">
        <v>304020067</v>
      </c>
      <c r="C401" s="135"/>
      <c r="D401" s="135"/>
      <c r="E401" s="138"/>
      <c r="F401" s="45">
        <v>304020067</v>
      </c>
      <c r="G401" s="46" t="s">
        <v>111</v>
      </c>
      <c r="H401" s="148"/>
      <c r="I401" s="148"/>
      <c r="J401" s="148"/>
      <c r="K401" s="29">
        <v>400</v>
      </c>
      <c r="L401" s="21"/>
      <c r="M401" s="149"/>
      <c r="N401" s="149"/>
      <c r="O401" s="149"/>
      <c r="P401" s="150"/>
      <c r="Q401" s="8" t="s">
        <v>1</v>
      </c>
      <c r="R401" s="9" t="s">
        <v>1</v>
      </c>
      <c r="S401" s="47">
        <f>S402</f>
        <v>4075</v>
      </c>
      <c r="T401" s="47">
        <f t="shared" ref="T401:Y401" si="88">T402</f>
        <v>3894.5934000000002</v>
      </c>
      <c r="U401" s="47">
        <f t="shared" si="88"/>
        <v>5530.9</v>
      </c>
      <c r="V401" s="47">
        <f t="shared" si="88"/>
        <v>5465.4504100000004</v>
      </c>
      <c r="W401" s="47">
        <f t="shared" si="88"/>
        <v>3734</v>
      </c>
      <c r="X401" s="47">
        <f t="shared" si="88"/>
        <v>3864</v>
      </c>
      <c r="Y401" s="47">
        <f t="shared" si="88"/>
        <v>4029</v>
      </c>
      <c r="Z401" s="6"/>
    </row>
    <row r="402" spans="1:26" ht="48" customHeight="1" x14ac:dyDescent="0.2">
      <c r="A402" s="1"/>
      <c r="B402" s="48">
        <v>300000000</v>
      </c>
      <c r="C402" s="48">
        <v>304000000</v>
      </c>
      <c r="D402" s="49">
        <v>304020000</v>
      </c>
      <c r="E402" s="50">
        <v>304020067</v>
      </c>
      <c r="F402" s="51" t="s">
        <v>1</v>
      </c>
      <c r="G402" s="52" t="s">
        <v>1</v>
      </c>
      <c r="H402" s="53">
        <v>40</v>
      </c>
      <c r="I402" s="52" t="s">
        <v>89</v>
      </c>
      <c r="J402" s="22">
        <v>40500170</v>
      </c>
      <c r="K402" s="71">
        <v>400</v>
      </c>
      <c r="L402" s="54" t="s">
        <v>110</v>
      </c>
      <c r="M402" s="54" t="s">
        <v>6</v>
      </c>
      <c r="N402" s="55" t="s">
        <v>109</v>
      </c>
      <c r="O402" s="42" t="s">
        <v>108</v>
      </c>
      <c r="P402" s="42" t="s">
        <v>107</v>
      </c>
      <c r="Q402" s="56">
        <v>4</v>
      </c>
      <c r="R402" s="57">
        <v>5</v>
      </c>
      <c r="S402" s="13">
        <v>4075</v>
      </c>
      <c r="T402" s="12">
        <v>3894.5934000000002</v>
      </c>
      <c r="U402" s="13">
        <v>5530.9</v>
      </c>
      <c r="V402" s="13">
        <v>5465.4504100000004</v>
      </c>
      <c r="W402" s="12">
        <v>3734</v>
      </c>
      <c r="X402" s="13">
        <v>3864</v>
      </c>
      <c r="Y402" s="12">
        <v>4029</v>
      </c>
      <c r="Z402" s="6"/>
    </row>
    <row r="403" spans="1:26" ht="48" customHeight="1" x14ac:dyDescent="0.2">
      <c r="A403" s="1"/>
      <c r="B403" s="135">
        <v>304020084</v>
      </c>
      <c r="C403" s="135"/>
      <c r="D403" s="135"/>
      <c r="E403" s="138"/>
      <c r="F403" s="45">
        <v>304020084</v>
      </c>
      <c r="G403" s="46" t="s">
        <v>106</v>
      </c>
      <c r="H403" s="148"/>
      <c r="I403" s="148"/>
      <c r="J403" s="148"/>
      <c r="K403" s="29">
        <v>100</v>
      </c>
      <c r="L403" s="21"/>
      <c r="M403" s="149"/>
      <c r="N403" s="149"/>
      <c r="O403" s="149"/>
      <c r="P403" s="150"/>
      <c r="Q403" s="8" t="s">
        <v>1</v>
      </c>
      <c r="R403" s="9" t="s">
        <v>1</v>
      </c>
      <c r="S403" s="47">
        <f>S404</f>
        <v>4002.2</v>
      </c>
      <c r="T403" s="47">
        <f t="shared" ref="T403:Y403" si="89">T404</f>
        <v>4002.1047800000001</v>
      </c>
      <c r="U403" s="47">
        <f t="shared" si="89"/>
        <v>3943.1</v>
      </c>
      <c r="V403" s="47">
        <f t="shared" si="89"/>
        <v>3943.0246299999999</v>
      </c>
      <c r="W403" s="47">
        <f t="shared" si="89"/>
        <v>7942.8</v>
      </c>
      <c r="X403" s="47">
        <f t="shared" si="89"/>
        <v>7942.8</v>
      </c>
      <c r="Y403" s="47">
        <f t="shared" si="89"/>
        <v>7942.8</v>
      </c>
      <c r="Z403" s="6"/>
    </row>
    <row r="404" spans="1:26" ht="48" customHeight="1" x14ac:dyDescent="0.2">
      <c r="A404" s="1"/>
      <c r="B404" s="48">
        <v>300000000</v>
      </c>
      <c r="C404" s="48">
        <v>304000000</v>
      </c>
      <c r="D404" s="49">
        <v>304020000</v>
      </c>
      <c r="E404" s="50">
        <v>304020084</v>
      </c>
      <c r="F404" s="51" t="s">
        <v>1</v>
      </c>
      <c r="G404" s="52" t="s">
        <v>1</v>
      </c>
      <c r="H404" s="53">
        <v>481</v>
      </c>
      <c r="I404" s="52" t="s">
        <v>84</v>
      </c>
      <c r="J404" s="22">
        <v>481481508</v>
      </c>
      <c r="K404" s="71">
        <v>100</v>
      </c>
      <c r="L404" s="54" t="s">
        <v>105</v>
      </c>
      <c r="M404" s="54" t="s">
        <v>6</v>
      </c>
      <c r="N404" s="55" t="s">
        <v>104</v>
      </c>
      <c r="O404" s="42" t="s">
        <v>103</v>
      </c>
      <c r="P404" s="42" t="s">
        <v>102</v>
      </c>
      <c r="Q404" s="56">
        <v>9</v>
      </c>
      <c r="R404" s="57">
        <v>9</v>
      </c>
      <c r="S404" s="82">
        <v>4002.2</v>
      </c>
      <c r="T404" s="82">
        <v>4002.1047800000001</v>
      </c>
      <c r="U404" s="82">
        <v>3943.1</v>
      </c>
      <c r="V404" s="82">
        <v>3943.0246299999999</v>
      </c>
      <c r="W404" s="82">
        <v>7942.8</v>
      </c>
      <c r="X404" s="82">
        <v>7942.8</v>
      </c>
      <c r="Y404" s="82">
        <v>7942.8</v>
      </c>
      <c r="Z404" s="6"/>
    </row>
    <row r="405" spans="1:26" ht="48" customHeight="1" x14ac:dyDescent="0.2">
      <c r="A405" s="1"/>
      <c r="B405" s="135">
        <v>304020089</v>
      </c>
      <c r="C405" s="135"/>
      <c r="D405" s="135"/>
      <c r="E405" s="138"/>
      <c r="F405" s="45">
        <v>304020089</v>
      </c>
      <c r="G405" s="46" t="s">
        <v>101</v>
      </c>
      <c r="H405" s="148"/>
      <c r="I405" s="148"/>
      <c r="J405" s="148"/>
      <c r="K405" s="29">
        <v>100</v>
      </c>
      <c r="L405" s="21"/>
      <c r="M405" s="149"/>
      <c r="N405" s="149"/>
      <c r="O405" s="149"/>
      <c r="P405" s="150"/>
      <c r="Q405" s="8" t="s">
        <v>1</v>
      </c>
      <c r="R405" s="9" t="s">
        <v>1</v>
      </c>
      <c r="S405" s="47">
        <f>S406+S407+S408+S409</f>
        <v>56.76943</v>
      </c>
      <c r="T405" s="47">
        <f t="shared" ref="T405:Y405" si="90">T406+T407+T408+T409</f>
        <v>56.76943</v>
      </c>
      <c r="U405" s="47">
        <f t="shared" si="90"/>
        <v>615.92015000000004</v>
      </c>
      <c r="V405" s="47">
        <f t="shared" si="90"/>
        <v>553.19560999999999</v>
      </c>
      <c r="W405" s="47">
        <f t="shared" si="90"/>
        <v>116.84365</v>
      </c>
      <c r="X405" s="47">
        <f t="shared" si="90"/>
        <v>631.52364999999998</v>
      </c>
      <c r="Y405" s="47">
        <f t="shared" si="90"/>
        <v>105.24365</v>
      </c>
      <c r="Z405" s="6"/>
    </row>
    <row r="406" spans="1:26" ht="48" customHeight="1" x14ac:dyDescent="0.2">
      <c r="A406" s="1"/>
      <c r="B406" s="2">
        <v>300000000</v>
      </c>
      <c r="C406" s="2">
        <v>304000000</v>
      </c>
      <c r="D406" s="3">
        <v>304020000</v>
      </c>
      <c r="E406" s="67">
        <v>304020089</v>
      </c>
      <c r="F406" s="68" t="s">
        <v>1</v>
      </c>
      <c r="G406" s="4" t="s">
        <v>1</v>
      </c>
      <c r="H406" s="69">
        <v>40</v>
      </c>
      <c r="I406" s="4" t="s">
        <v>89</v>
      </c>
      <c r="J406" s="70">
        <v>40500135</v>
      </c>
      <c r="K406" s="71">
        <v>100</v>
      </c>
      <c r="L406" s="5" t="s">
        <v>100</v>
      </c>
      <c r="M406" s="5" t="s">
        <v>6</v>
      </c>
      <c r="N406" s="72" t="s">
        <v>99</v>
      </c>
      <c r="O406" s="41" t="s">
        <v>98</v>
      </c>
      <c r="P406" s="41" t="s">
        <v>97</v>
      </c>
      <c r="Q406" s="56">
        <v>1</v>
      </c>
      <c r="R406" s="57">
        <v>13</v>
      </c>
      <c r="S406" s="13">
        <v>0</v>
      </c>
      <c r="T406" s="12">
        <v>0</v>
      </c>
      <c r="U406" s="13">
        <v>316.33515</v>
      </c>
      <c r="V406" s="13">
        <v>253.61061000000001</v>
      </c>
      <c r="W406" s="12">
        <v>40</v>
      </c>
      <c r="X406" s="13">
        <v>330</v>
      </c>
      <c r="Y406" s="12">
        <v>40</v>
      </c>
      <c r="Z406" s="6"/>
    </row>
    <row r="407" spans="1:26" ht="48" customHeight="1" x14ac:dyDescent="0.2">
      <c r="A407" s="1"/>
      <c r="B407" s="75">
        <v>300000000</v>
      </c>
      <c r="C407" s="75">
        <v>304000000</v>
      </c>
      <c r="D407" s="76">
        <v>304020000</v>
      </c>
      <c r="E407" s="77">
        <v>304020089</v>
      </c>
      <c r="F407" s="78" t="s">
        <v>1</v>
      </c>
      <c r="G407" s="79" t="s">
        <v>1</v>
      </c>
      <c r="H407" s="80">
        <v>40</v>
      </c>
      <c r="I407" s="79" t="s">
        <v>89</v>
      </c>
      <c r="J407" s="20">
        <v>40500135</v>
      </c>
      <c r="K407" s="71">
        <v>100</v>
      </c>
      <c r="L407" s="60" t="s">
        <v>100</v>
      </c>
      <c r="M407" s="60" t="s">
        <v>6</v>
      </c>
      <c r="N407" s="21" t="s">
        <v>99</v>
      </c>
      <c r="O407" s="40" t="s">
        <v>98</v>
      </c>
      <c r="P407" s="40" t="s">
        <v>97</v>
      </c>
      <c r="Q407" s="31">
        <v>3</v>
      </c>
      <c r="R407" s="32">
        <v>4</v>
      </c>
      <c r="S407" s="15">
        <v>0</v>
      </c>
      <c r="T407" s="16">
        <v>0</v>
      </c>
      <c r="U407" s="15">
        <v>162.773</v>
      </c>
      <c r="V407" s="15">
        <v>162.773</v>
      </c>
      <c r="W407" s="16">
        <v>76.843649999999997</v>
      </c>
      <c r="X407" s="15">
        <v>151.52365</v>
      </c>
      <c r="Y407" s="16">
        <v>65.243650000000002</v>
      </c>
      <c r="Z407" s="6"/>
    </row>
    <row r="408" spans="1:26" ht="48" customHeight="1" x14ac:dyDescent="0.2">
      <c r="A408" s="1"/>
      <c r="B408" s="26">
        <v>300000000</v>
      </c>
      <c r="C408" s="26">
        <v>304000000</v>
      </c>
      <c r="D408" s="43">
        <v>304020000</v>
      </c>
      <c r="E408" s="44">
        <v>304020089</v>
      </c>
      <c r="F408" s="83" t="s">
        <v>1</v>
      </c>
      <c r="G408" s="84" t="s">
        <v>1</v>
      </c>
      <c r="H408" s="85">
        <v>40</v>
      </c>
      <c r="I408" s="84" t="s">
        <v>89</v>
      </c>
      <c r="J408" s="86">
        <v>40500135</v>
      </c>
      <c r="K408" s="71">
        <v>100</v>
      </c>
      <c r="L408" s="87" t="s">
        <v>100</v>
      </c>
      <c r="M408" s="87" t="s">
        <v>6</v>
      </c>
      <c r="N408" s="30" t="s">
        <v>99</v>
      </c>
      <c r="O408" s="25" t="s">
        <v>98</v>
      </c>
      <c r="P408" s="25" t="s">
        <v>97</v>
      </c>
      <c r="Q408" s="31">
        <v>4</v>
      </c>
      <c r="R408" s="32">
        <v>12</v>
      </c>
      <c r="S408" s="15">
        <v>0</v>
      </c>
      <c r="T408" s="16">
        <v>0</v>
      </c>
      <c r="U408" s="15">
        <v>136.81200000000001</v>
      </c>
      <c r="V408" s="15">
        <v>136.81200000000001</v>
      </c>
      <c r="W408" s="16">
        <v>0</v>
      </c>
      <c r="X408" s="15">
        <v>150</v>
      </c>
      <c r="Y408" s="16">
        <v>0</v>
      </c>
      <c r="Z408" s="6"/>
    </row>
    <row r="409" spans="1:26" ht="48" customHeight="1" x14ac:dyDescent="0.2">
      <c r="A409" s="1"/>
      <c r="B409" s="26"/>
      <c r="C409" s="26"/>
      <c r="D409" s="43"/>
      <c r="E409" s="43"/>
      <c r="F409" s="35"/>
      <c r="G409" s="84"/>
      <c r="H409" s="85">
        <v>40</v>
      </c>
      <c r="I409" s="84" t="s">
        <v>89</v>
      </c>
      <c r="J409" s="86">
        <v>40500135</v>
      </c>
      <c r="K409" s="29"/>
      <c r="L409" s="87" t="s">
        <v>100</v>
      </c>
      <c r="M409" s="87" t="s">
        <v>6</v>
      </c>
      <c r="N409" s="30" t="s">
        <v>978</v>
      </c>
      <c r="O409" s="25" t="s">
        <v>979</v>
      </c>
      <c r="P409" s="25" t="s">
        <v>980</v>
      </c>
      <c r="Q409" s="31">
        <v>10</v>
      </c>
      <c r="R409" s="32">
        <v>6</v>
      </c>
      <c r="S409" s="14">
        <v>56.76943</v>
      </c>
      <c r="T409" s="14">
        <v>56.76943</v>
      </c>
      <c r="U409" s="14">
        <v>0</v>
      </c>
      <c r="V409" s="14">
        <v>0</v>
      </c>
      <c r="W409" s="14">
        <v>0</v>
      </c>
      <c r="X409" s="14">
        <v>0</v>
      </c>
      <c r="Y409" s="14">
        <v>0</v>
      </c>
      <c r="Z409" s="6"/>
    </row>
    <row r="410" spans="1:26" ht="48" customHeight="1" x14ac:dyDescent="0.2">
      <c r="A410" s="1"/>
      <c r="B410" s="136">
        <v>304030000</v>
      </c>
      <c r="C410" s="136"/>
      <c r="D410" s="136"/>
      <c r="E410" s="140"/>
      <c r="F410" s="27">
        <v>304030000</v>
      </c>
      <c r="G410" s="28" t="s">
        <v>96</v>
      </c>
      <c r="H410" s="145"/>
      <c r="I410" s="145"/>
      <c r="J410" s="145"/>
      <c r="K410" s="29">
        <v>100</v>
      </c>
      <c r="L410" s="30"/>
      <c r="M410" s="146"/>
      <c r="N410" s="146"/>
      <c r="O410" s="146"/>
      <c r="P410" s="147"/>
      <c r="Q410" s="31" t="s">
        <v>1</v>
      </c>
      <c r="R410" s="32" t="s">
        <v>1</v>
      </c>
      <c r="S410" s="15">
        <f>S411+S413+S415+S418+S420+S422</f>
        <v>36978.913379999998</v>
      </c>
      <c r="T410" s="15">
        <f t="shared" ref="T410:Y410" si="91">T411+T413+T415+T418+T420+T422</f>
        <v>36773.079319999997</v>
      </c>
      <c r="U410" s="15">
        <f t="shared" si="91"/>
        <v>17079.909830000001</v>
      </c>
      <c r="V410" s="15">
        <f t="shared" si="91"/>
        <v>12487.731169999999</v>
      </c>
      <c r="W410" s="15">
        <f t="shared" si="91"/>
        <v>19359.137279999999</v>
      </c>
      <c r="X410" s="15">
        <f t="shared" si="91"/>
        <v>18359.866539999999</v>
      </c>
      <c r="Y410" s="15">
        <f t="shared" si="91"/>
        <v>18359.866539999999</v>
      </c>
      <c r="Z410" s="6"/>
    </row>
    <row r="411" spans="1:26" ht="48" customHeight="1" x14ac:dyDescent="0.2">
      <c r="A411" s="1"/>
      <c r="B411" s="25"/>
      <c r="C411" s="25"/>
      <c r="D411" s="25"/>
      <c r="E411" s="26"/>
      <c r="F411" s="27">
        <v>304030001</v>
      </c>
      <c r="G411" s="28" t="s">
        <v>983</v>
      </c>
      <c r="H411" s="151"/>
      <c r="I411" s="152"/>
      <c r="J411" s="152"/>
      <c r="K411" s="152"/>
      <c r="L411" s="153"/>
      <c r="M411" s="138"/>
      <c r="N411" s="137"/>
      <c r="O411" s="137"/>
      <c r="P411" s="141"/>
      <c r="Q411" s="31"/>
      <c r="R411" s="32"/>
      <c r="S411" s="15">
        <f>S412</f>
        <v>50.371899999999997</v>
      </c>
      <c r="T411" s="15">
        <f t="shared" ref="T411:Y411" si="92">T412</f>
        <v>50.371899999999997</v>
      </c>
      <c r="U411" s="15">
        <f t="shared" si="92"/>
        <v>57.0276</v>
      </c>
      <c r="V411" s="15">
        <f t="shared" si="92"/>
        <v>57.0276</v>
      </c>
      <c r="W411" s="15">
        <f t="shared" si="92"/>
        <v>0</v>
      </c>
      <c r="X411" s="15">
        <f t="shared" si="92"/>
        <v>0</v>
      </c>
      <c r="Y411" s="15">
        <f t="shared" si="92"/>
        <v>0</v>
      </c>
      <c r="Z411" s="6"/>
    </row>
    <row r="412" spans="1:26" ht="48" customHeight="1" x14ac:dyDescent="0.2">
      <c r="A412" s="1"/>
      <c r="B412" s="25"/>
      <c r="C412" s="25"/>
      <c r="D412" s="25"/>
      <c r="E412" s="26"/>
      <c r="F412" s="27"/>
      <c r="G412" s="28"/>
      <c r="H412" s="85">
        <v>40</v>
      </c>
      <c r="I412" s="85" t="s">
        <v>89</v>
      </c>
      <c r="J412" s="85" t="s">
        <v>981</v>
      </c>
      <c r="K412" s="29"/>
      <c r="L412" s="30" t="s">
        <v>228</v>
      </c>
      <c r="M412" s="30" t="s">
        <v>962</v>
      </c>
      <c r="N412" s="30" t="s">
        <v>982</v>
      </c>
      <c r="O412" s="30" t="s">
        <v>226</v>
      </c>
      <c r="P412" s="28" t="s">
        <v>225</v>
      </c>
      <c r="Q412" s="31">
        <v>3</v>
      </c>
      <c r="R412" s="32">
        <v>4</v>
      </c>
      <c r="S412" s="15">
        <v>50.371899999999997</v>
      </c>
      <c r="T412" s="15">
        <v>50.371899999999997</v>
      </c>
      <c r="U412" s="15">
        <v>57.0276</v>
      </c>
      <c r="V412" s="15">
        <v>57.0276</v>
      </c>
      <c r="W412" s="15"/>
      <c r="X412" s="15"/>
      <c r="Y412" s="15"/>
      <c r="Z412" s="6"/>
    </row>
    <row r="413" spans="1:26" ht="48" customHeight="1" x14ac:dyDescent="0.2">
      <c r="A413" s="1"/>
      <c r="B413" s="135">
        <v>304030012</v>
      </c>
      <c r="C413" s="135"/>
      <c r="D413" s="135"/>
      <c r="E413" s="138"/>
      <c r="F413" s="45">
        <v>304030012</v>
      </c>
      <c r="G413" s="46" t="s">
        <v>95</v>
      </c>
      <c r="H413" s="148"/>
      <c r="I413" s="148"/>
      <c r="J413" s="148"/>
      <c r="K413" s="29">
        <v>101</v>
      </c>
      <c r="L413" s="21"/>
      <c r="M413" s="149"/>
      <c r="N413" s="149"/>
      <c r="O413" s="149"/>
      <c r="P413" s="150"/>
      <c r="Q413" s="8" t="s">
        <v>1</v>
      </c>
      <c r="R413" s="9" t="s">
        <v>1</v>
      </c>
      <c r="S413" s="47">
        <f>S414</f>
        <v>0</v>
      </c>
      <c r="T413" s="47">
        <f t="shared" ref="T413:Y413" si="93">T414</f>
        <v>0</v>
      </c>
      <c r="U413" s="47">
        <f t="shared" si="93"/>
        <v>0</v>
      </c>
      <c r="V413" s="47">
        <f t="shared" si="93"/>
        <v>0</v>
      </c>
      <c r="W413" s="47">
        <f t="shared" si="93"/>
        <v>0</v>
      </c>
      <c r="X413" s="47">
        <f t="shared" si="93"/>
        <v>0</v>
      </c>
      <c r="Y413" s="47">
        <f t="shared" si="93"/>
        <v>0</v>
      </c>
      <c r="Z413" s="6"/>
    </row>
    <row r="414" spans="1:26" ht="48" customHeight="1" x14ac:dyDescent="0.2">
      <c r="A414" s="1"/>
      <c r="B414" s="48">
        <v>300000000</v>
      </c>
      <c r="C414" s="48">
        <v>304000000</v>
      </c>
      <c r="D414" s="49">
        <v>304030000</v>
      </c>
      <c r="E414" s="50">
        <v>304030012</v>
      </c>
      <c r="F414" s="51" t="s">
        <v>1</v>
      </c>
      <c r="G414" s="52" t="s">
        <v>1</v>
      </c>
      <c r="H414" s="53">
        <v>70</v>
      </c>
      <c r="I414" s="52" t="s">
        <v>94</v>
      </c>
      <c r="J414" s="22">
        <v>70027000</v>
      </c>
      <c r="K414" s="23">
        <v>101</v>
      </c>
      <c r="L414" s="54" t="s">
        <v>93</v>
      </c>
      <c r="M414" s="54" t="s">
        <v>6</v>
      </c>
      <c r="N414" s="55" t="s">
        <v>92</v>
      </c>
      <c r="O414" s="42" t="s">
        <v>91</v>
      </c>
      <c r="P414" s="42" t="s">
        <v>90</v>
      </c>
      <c r="Q414" s="56">
        <v>10</v>
      </c>
      <c r="R414" s="57">
        <v>4</v>
      </c>
      <c r="S414" s="13">
        <v>0</v>
      </c>
      <c r="T414" s="12">
        <v>0</v>
      </c>
      <c r="U414" s="13">
        <v>0</v>
      </c>
      <c r="V414" s="13">
        <v>0</v>
      </c>
      <c r="W414" s="12">
        <v>0</v>
      </c>
      <c r="X414" s="13">
        <v>0</v>
      </c>
      <c r="Y414" s="12">
        <v>0</v>
      </c>
      <c r="Z414" s="6"/>
    </row>
    <row r="415" spans="1:26" ht="48" customHeight="1" x14ac:dyDescent="0.2">
      <c r="A415" s="1"/>
      <c r="B415" s="48"/>
      <c r="C415" s="48"/>
      <c r="D415" s="49"/>
      <c r="E415" s="58"/>
      <c r="F415" s="35">
        <v>304030017</v>
      </c>
      <c r="G415" s="21" t="s">
        <v>989</v>
      </c>
      <c r="H415" s="148"/>
      <c r="I415" s="148"/>
      <c r="J415" s="148"/>
      <c r="K415" s="148"/>
      <c r="L415" s="148"/>
      <c r="M415" s="135"/>
      <c r="N415" s="135"/>
      <c r="O415" s="135"/>
      <c r="P415" s="135"/>
      <c r="Q415" s="9"/>
      <c r="R415" s="9"/>
      <c r="S415" s="14">
        <f>S416+S417</f>
        <v>100.26794000000001</v>
      </c>
      <c r="T415" s="14">
        <f t="shared" ref="T415:Y415" si="94">T416+T417</f>
        <v>100.26794000000001</v>
      </c>
      <c r="U415" s="14">
        <f t="shared" si="94"/>
        <v>114.05520000000001</v>
      </c>
      <c r="V415" s="14">
        <f t="shared" si="94"/>
        <v>114.05520000000001</v>
      </c>
      <c r="W415" s="14">
        <f t="shared" si="94"/>
        <v>0</v>
      </c>
      <c r="X415" s="14">
        <f t="shared" si="94"/>
        <v>0</v>
      </c>
      <c r="Y415" s="14">
        <f t="shared" si="94"/>
        <v>0</v>
      </c>
      <c r="Z415" s="6"/>
    </row>
    <row r="416" spans="1:26" ht="48" customHeight="1" x14ac:dyDescent="0.2">
      <c r="A416" s="1"/>
      <c r="B416" s="48"/>
      <c r="C416" s="48"/>
      <c r="D416" s="49"/>
      <c r="E416" s="58"/>
      <c r="F416" s="51"/>
      <c r="G416" s="52"/>
      <c r="H416" s="80">
        <v>40</v>
      </c>
      <c r="I416" s="30" t="s">
        <v>89</v>
      </c>
      <c r="J416" s="85" t="s">
        <v>990</v>
      </c>
      <c r="K416" s="111"/>
      <c r="L416" s="54"/>
      <c r="M416" s="21" t="s">
        <v>962</v>
      </c>
      <c r="N416" s="55" t="s">
        <v>985</v>
      </c>
      <c r="O416" s="42" t="s">
        <v>992</v>
      </c>
      <c r="P416" s="42" t="s">
        <v>987</v>
      </c>
      <c r="Q416" s="9">
        <v>1</v>
      </c>
      <c r="R416" s="9">
        <v>13</v>
      </c>
      <c r="S416" s="15">
        <v>16.77356</v>
      </c>
      <c r="T416" s="15">
        <v>16.77356</v>
      </c>
      <c r="U416" s="15">
        <v>19.0092</v>
      </c>
      <c r="V416" s="15">
        <v>19.0092</v>
      </c>
      <c r="W416" s="15">
        <v>0</v>
      </c>
      <c r="X416" s="15">
        <v>0</v>
      </c>
      <c r="Y416" s="15">
        <v>0</v>
      </c>
      <c r="Z416" s="6"/>
    </row>
    <row r="417" spans="1:26" ht="48" customHeight="1" x14ac:dyDescent="0.2">
      <c r="A417" s="1"/>
      <c r="B417" s="48"/>
      <c r="C417" s="48"/>
      <c r="D417" s="49"/>
      <c r="E417" s="58"/>
      <c r="F417" s="35"/>
      <c r="G417" s="21"/>
      <c r="H417" s="53">
        <v>40</v>
      </c>
      <c r="I417" s="30" t="s">
        <v>89</v>
      </c>
      <c r="J417" s="85" t="s">
        <v>991</v>
      </c>
      <c r="K417" s="11"/>
      <c r="L417" s="21"/>
      <c r="M417" s="21" t="s">
        <v>962</v>
      </c>
      <c r="N417" s="21" t="s">
        <v>985</v>
      </c>
      <c r="O417" s="40" t="s">
        <v>993</v>
      </c>
      <c r="P417" s="40" t="s">
        <v>987</v>
      </c>
      <c r="Q417" s="56">
        <v>1</v>
      </c>
      <c r="R417" s="57">
        <v>13</v>
      </c>
      <c r="S417" s="15">
        <v>83.494380000000007</v>
      </c>
      <c r="T417" s="15">
        <v>83.494380000000007</v>
      </c>
      <c r="U417" s="15">
        <v>95.046000000000006</v>
      </c>
      <c r="V417" s="15">
        <v>95.046000000000006</v>
      </c>
      <c r="W417" s="15">
        <v>0</v>
      </c>
      <c r="X417" s="15">
        <v>0</v>
      </c>
      <c r="Y417" s="15">
        <v>0</v>
      </c>
      <c r="Z417" s="6"/>
    </row>
    <row r="418" spans="1:26" ht="48" customHeight="1" x14ac:dyDescent="0.2">
      <c r="A418" s="1"/>
      <c r="B418" s="48"/>
      <c r="C418" s="48"/>
      <c r="D418" s="49"/>
      <c r="E418" s="58"/>
      <c r="F418" s="35">
        <v>304030018</v>
      </c>
      <c r="G418" s="21" t="s">
        <v>124</v>
      </c>
      <c r="H418" s="151"/>
      <c r="I418" s="152"/>
      <c r="J418" s="152"/>
      <c r="K418" s="152"/>
      <c r="L418" s="153"/>
      <c r="M418" s="154"/>
      <c r="N418" s="154"/>
      <c r="O418" s="154"/>
      <c r="P418" s="155"/>
      <c r="Q418" s="9"/>
      <c r="R418" s="9"/>
      <c r="S418" s="14">
        <f>S419</f>
        <v>167.36213000000001</v>
      </c>
      <c r="T418" s="14">
        <f t="shared" ref="T418:Y418" si="95">T419</f>
        <v>167.36213000000001</v>
      </c>
      <c r="U418" s="14">
        <f t="shared" si="95"/>
        <v>0</v>
      </c>
      <c r="V418" s="14">
        <f t="shared" si="95"/>
        <v>0</v>
      </c>
      <c r="W418" s="14">
        <f t="shared" si="95"/>
        <v>0</v>
      </c>
      <c r="X418" s="14">
        <f t="shared" si="95"/>
        <v>0</v>
      </c>
      <c r="Y418" s="14">
        <f t="shared" si="95"/>
        <v>0</v>
      </c>
      <c r="Z418" s="6"/>
    </row>
    <row r="419" spans="1:26" ht="48" customHeight="1" x14ac:dyDescent="0.2">
      <c r="A419" s="1"/>
      <c r="B419" s="48"/>
      <c r="C419" s="48"/>
      <c r="D419" s="49"/>
      <c r="E419" s="58"/>
      <c r="F419" s="35"/>
      <c r="G419" s="21"/>
      <c r="H419" s="53">
        <v>40</v>
      </c>
      <c r="I419" s="30" t="s">
        <v>89</v>
      </c>
      <c r="J419" s="85" t="s">
        <v>994</v>
      </c>
      <c r="K419" s="11"/>
      <c r="L419" s="21"/>
      <c r="M419" s="21" t="s">
        <v>962</v>
      </c>
      <c r="N419" s="21"/>
      <c r="O419" s="40"/>
      <c r="P419" s="40"/>
      <c r="Q419" s="9">
        <v>10</v>
      </c>
      <c r="R419" s="9">
        <v>6</v>
      </c>
      <c r="S419" s="15">
        <v>167.36213000000001</v>
      </c>
      <c r="T419" s="15">
        <v>167.36213000000001</v>
      </c>
      <c r="U419" s="15">
        <v>0</v>
      </c>
      <c r="V419" s="15">
        <v>0</v>
      </c>
      <c r="W419" s="15">
        <v>0</v>
      </c>
      <c r="X419" s="15">
        <v>0</v>
      </c>
      <c r="Y419" s="15">
        <v>0</v>
      </c>
      <c r="Z419" s="6"/>
    </row>
    <row r="420" spans="1:26" ht="48" customHeight="1" x14ac:dyDescent="0.2">
      <c r="A420" s="1"/>
      <c r="B420" s="48"/>
      <c r="C420" s="48"/>
      <c r="D420" s="49"/>
      <c r="E420" s="58"/>
      <c r="F420" s="35">
        <v>304030020</v>
      </c>
      <c r="G420" s="21" t="s">
        <v>984</v>
      </c>
      <c r="H420" s="148"/>
      <c r="I420" s="148"/>
      <c r="J420" s="148"/>
      <c r="K420" s="148"/>
      <c r="L420" s="148"/>
      <c r="M420" s="135"/>
      <c r="N420" s="135"/>
      <c r="O420" s="135"/>
      <c r="P420" s="135"/>
      <c r="Q420" s="9"/>
      <c r="R420" s="9"/>
      <c r="S420" s="14">
        <f>S421</f>
        <v>33.173749999999998</v>
      </c>
      <c r="T420" s="14">
        <f t="shared" ref="T420:Y420" si="96">T421</f>
        <v>33.173749999999998</v>
      </c>
      <c r="U420" s="14">
        <f t="shared" si="96"/>
        <v>38.0184</v>
      </c>
      <c r="V420" s="14">
        <f t="shared" si="96"/>
        <v>38.0184</v>
      </c>
      <c r="W420" s="14">
        <f t="shared" si="96"/>
        <v>0</v>
      </c>
      <c r="X420" s="14">
        <f t="shared" si="96"/>
        <v>0</v>
      </c>
      <c r="Y420" s="14">
        <f t="shared" si="96"/>
        <v>0</v>
      </c>
      <c r="Z420" s="6"/>
    </row>
    <row r="421" spans="1:26" ht="48" customHeight="1" x14ac:dyDescent="0.2">
      <c r="A421" s="1"/>
      <c r="B421" s="48"/>
      <c r="C421" s="48"/>
      <c r="D421" s="49"/>
      <c r="E421" s="58"/>
      <c r="F421" s="112"/>
      <c r="G421" s="52"/>
      <c r="H421" s="80">
        <v>40</v>
      </c>
      <c r="I421" s="21" t="s">
        <v>89</v>
      </c>
      <c r="J421" s="20">
        <v>40500145</v>
      </c>
      <c r="K421" s="11"/>
      <c r="L421" s="21" t="s">
        <v>988</v>
      </c>
      <c r="M421" s="21" t="s">
        <v>962</v>
      </c>
      <c r="N421" s="21" t="s">
        <v>985</v>
      </c>
      <c r="O421" s="40" t="s">
        <v>986</v>
      </c>
      <c r="P421" s="40" t="s">
        <v>987</v>
      </c>
      <c r="Q421" s="9">
        <v>4</v>
      </c>
      <c r="R421" s="9">
        <v>12</v>
      </c>
      <c r="S421" s="15">
        <v>33.173749999999998</v>
      </c>
      <c r="T421" s="15">
        <v>33.173749999999998</v>
      </c>
      <c r="U421" s="15">
        <v>38.0184</v>
      </c>
      <c r="V421" s="15">
        <v>38.0184</v>
      </c>
      <c r="W421" s="15"/>
      <c r="X421" s="15"/>
      <c r="Y421" s="15"/>
      <c r="Z421" s="6"/>
    </row>
    <row r="422" spans="1:26" ht="48" customHeight="1" x14ac:dyDescent="0.2">
      <c r="A422" s="1"/>
      <c r="B422" s="135">
        <v>304030021</v>
      </c>
      <c r="C422" s="135"/>
      <c r="D422" s="135"/>
      <c r="E422" s="138"/>
      <c r="F422" s="45">
        <v>304030021</v>
      </c>
      <c r="G422" s="46" t="s">
        <v>55</v>
      </c>
      <c r="H422" s="148"/>
      <c r="I422" s="148"/>
      <c r="J422" s="148"/>
      <c r="K422" s="29">
        <v>100</v>
      </c>
      <c r="L422" s="21"/>
      <c r="M422" s="149"/>
      <c r="N422" s="149"/>
      <c r="O422" s="149"/>
      <c r="P422" s="150"/>
      <c r="Q422" s="8" t="s">
        <v>1</v>
      </c>
      <c r="R422" s="9" t="s">
        <v>1</v>
      </c>
      <c r="S422" s="47">
        <f>S423+S424</f>
        <v>36627.737659999999</v>
      </c>
      <c r="T422" s="47">
        <f t="shared" ref="T422:Y422" si="97">T423+T424</f>
        <v>36421.903599999998</v>
      </c>
      <c r="U422" s="47">
        <f t="shared" si="97"/>
        <v>16870.80863</v>
      </c>
      <c r="V422" s="47">
        <f t="shared" si="97"/>
        <v>12278.62997</v>
      </c>
      <c r="W422" s="47">
        <f t="shared" si="97"/>
        <v>19359.137279999999</v>
      </c>
      <c r="X422" s="47">
        <f t="shared" si="97"/>
        <v>18359.866539999999</v>
      </c>
      <c r="Y422" s="47">
        <f t="shared" si="97"/>
        <v>18359.866539999999</v>
      </c>
      <c r="Z422" s="6"/>
    </row>
    <row r="423" spans="1:26" ht="48" customHeight="1" x14ac:dyDescent="0.2">
      <c r="A423" s="1"/>
      <c r="B423" s="2">
        <v>300000000</v>
      </c>
      <c r="C423" s="2">
        <v>304000000</v>
      </c>
      <c r="D423" s="3">
        <v>304030000</v>
      </c>
      <c r="E423" s="67">
        <v>304030021</v>
      </c>
      <c r="F423" s="68" t="s">
        <v>1</v>
      </c>
      <c r="G423" s="4" t="s">
        <v>1</v>
      </c>
      <c r="H423" s="69">
        <v>40</v>
      </c>
      <c r="I423" s="4" t="s">
        <v>89</v>
      </c>
      <c r="J423" s="70">
        <v>40500230</v>
      </c>
      <c r="K423" s="71">
        <v>100</v>
      </c>
      <c r="L423" s="5" t="s">
        <v>88</v>
      </c>
      <c r="M423" s="5" t="s">
        <v>6</v>
      </c>
      <c r="N423" s="72" t="s">
        <v>87</v>
      </c>
      <c r="O423" s="41" t="s">
        <v>86</v>
      </c>
      <c r="P423" s="41" t="s">
        <v>85</v>
      </c>
      <c r="Q423" s="56">
        <v>4</v>
      </c>
      <c r="R423" s="57">
        <v>5</v>
      </c>
      <c r="S423" s="13">
        <v>24866.04666</v>
      </c>
      <c r="T423" s="12">
        <v>24660.212599999999</v>
      </c>
      <c r="U423" s="13">
        <v>16870.80863</v>
      </c>
      <c r="V423" s="13">
        <v>12278.62997</v>
      </c>
      <c r="W423" s="12">
        <v>19359.137279999999</v>
      </c>
      <c r="X423" s="13">
        <v>18359.866539999999</v>
      </c>
      <c r="Y423" s="12">
        <v>18359.866539999999</v>
      </c>
      <c r="Z423" s="6"/>
    </row>
    <row r="424" spans="1:26" ht="48" customHeight="1" x14ac:dyDescent="0.2">
      <c r="A424" s="1"/>
      <c r="B424" s="26">
        <v>300000000</v>
      </c>
      <c r="C424" s="26">
        <v>304000000</v>
      </c>
      <c r="D424" s="43">
        <v>304030000</v>
      </c>
      <c r="E424" s="44">
        <v>304030021</v>
      </c>
      <c r="F424" s="83" t="s">
        <v>1</v>
      </c>
      <c r="G424" s="84" t="s">
        <v>1</v>
      </c>
      <c r="H424" s="85">
        <v>481</v>
      </c>
      <c r="I424" s="84" t="s">
        <v>84</v>
      </c>
      <c r="J424" s="86">
        <v>481481752</v>
      </c>
      <c r="K424" s="71">
        <v>100</v>
      </c>
      <c r="L424" s="87" t="s">
        <v>83</v>
      </c>
      <c r="M424" s="87" t="s">
        <v>6</v>
      </c>
      <c r="N424" s="30" t="s">
        <v>11</v>
      </c>
      <c r="O424" s="25" t="s">
        <v>82</v>
      </c>
      <c r="P424" s="25" t="s">
        <v>9</v>
      </c>
      <c r="Q424" s="31">
        <v>4</v>
      </c>
      <c r="R424" s="32">
        <v>5</v>
      </c>
      <c r="S424" s="82">
        <v>11761.691000000001</v>
      </c>
      <c r="T424" s="82">
        <v>11761.691000000001</v>
      </c>
      <c r="U424" s="82">
        <v>0</v>
      </c>
      <c r="V424" s="82">
        <v>0</v>
      </c>
      <c r="W424" s="82">
        <v>0</v>
      </c>
      <c r="X424" s="82">
        <v>0</v>
      </c>
      <c r="Y424" s="82">
        <v>0</v>
      </c>
      <c r="Z424" s="6"/>
    </row>
    <row r="425" spans="1:26" ht="48" customHeight="1" x14ac:dyDescent="0.2">
      <c r="A425" s="1"/>
      <c r="B425" s="136">
        <v>306000000</v>
      </c>
      <c r="C425" s="136"/>
      <c r="D425" s="136"/>
      <c r="E425" s="140"/>
      <c r="F425" s="27">
        <v>306000000</v>
      </c>
      <c r="G425" s="28" t="s">
        <v>81</v>
      </c>
      <c r="H425" s="145"/>
      <c r="I425" s="145"/>
      <c r="J425" s="145"/>
      <c r="K425" s="29">
        <v>500</v>
      </c>
      <c r="L425" s="30"/>
      <c r="M425" s="146"/>
      <c r="N425" s="146"/>
      <c r="O425" s="146"/>
      <c r="P425" s="147"/>
      <c r="Q425" s="31" t="s">
        <v>1</v>
      </c>
      <c r="R425" s="32" t="s">
        <v>1</v>
      </c>
      <c r="S425" s="15">
        <f>S426+S430+S444+S453+S439</f>
        <v>900732.25959000003</v>
      </c>
      <c r="T425" s="15">
        <f t="shared" ref="T425:Y425" si="98">T426+T430+T444+T453+T439</f>
        <v>900669.84259000001</v>
      </c>
      <c r="U425" s="15">
        <f t="shared" si="98"/>
        <v>730606.26615000004</v>
      </c>
      <c r="V425" s="15">
        <f t="shared" si="98"/>
        <v>589500.23543999996</v>
      </c>
      <c r="W425" s="15">
        <f t="shared" si="98"/>
        <v>851097.85351000004</v>
      </c>
      <c r="X425" s="15">
        <f t="shared" si="98"/>
        <v>805251.26040000003</v>
      </c>
      <c r="Y425" s="15">
        <f t="shared" si="98"/>
        <v>703138.36040000001</v>
      </c>
      <c r="Z425" s="6"/>
    </row>
    <row r="426" spans="1:26" ht="48" customHeight="1" x14ac:dyDescent="0.2">
      <c r="A426" s="1"/>
      <c r="B426" s="136">
        <v>306010000</v>
      </c>
      <c r="C426" s="136"/>
      <c r="D426" s="136"/>
      <c r="E426" s="140"/>
      <c r="F426" s="27">
        <v>306010000</v>
      </c>
      <c r="G426" s="28" t="s">
        <v>80</v>
      </c>
      <c r="H426" s="145"/>
      <c r="I426" s="145"/>
      <c r="J426" s="145"/>
      <c r="K426" s="29">
        <v>500</v>
      </c>
      <c r="L426" s="30"/>
      <c r="M426" s="146"/>
      <c r="N426" s="146"/>
      <c r="O426" s="146"/>
      <c r="P426" s="147"/>
      <c r="Q426" s="31" t="s">
        <v>1</v>
      </c>
      <c r="R426" s="32" t="s">
        <v>1</v>
      </c>
      <c r="S426" s="15">
        <f>S427</f>
        <v>313913.10000000003</v>
      </c>
      <c r="T426" s="15">
        <f t="shared" ref="T426:Y426" si="99">T427</f>
        <v>313913.10000000003</v>
      </c>
      <c r="U426" s="15">
        <f t="shared" si="99"/>
        <v>318151.3</v>
      </c>
      <c r="V426" s="15">
        <f t="shared" si="99"/>
        <v>299752.64399999997</v>
      </c>
      <c r="W426" s="15">
        <f t="shared" si="99"/>
        <v>329051.8</v>
      </c>
      <c r="X426" s="15">
        <f t="shared" si="99"/>
        <v>317200</v>
      </c>
      <c r="Y426" s="15">
        <f t="shared" si="99"/>
        <v>317227.09999999998</v>
      </c>
      <c r="Z426" s="6"/>
    </row>
    <row r="427" spans="1:26" ht="48" customHeight="1" x14ac:dyDescent="0.2">
      <c r="A427" s="1"/>
      <c r="B427" s="135">
        <v>306010000</v>
      </c>
      <c r="C427" s="135"/>
      <c r="D427" s="135"/>
      <c r="E427" s="138"/>
      <c r="F427" s="45">
        <v>306010000</v>
      </c>
      <c r="G427" s="46" t="s">
        <v>80</v>
      </c>
      <c r="H427" s="148"/>
      <c r="I427" s="148"/>
      <c r="J427" s="148"/>
      <c r="K427" s="29">
        <v>500</v>
      </c>
      <c r="L427" s="21"/>
      <c r="M427" s="149"/>
      <c r="N427" s="149"/>
      <c r="O427" s="149"/>
      <c r="P427" s="150"/>
      <c r="Q427" s="8" t="s">
        <v>1</v>
      </c>
      <c r="R427" s="9" t="s">
        <v>1</v>
      </c>
      <c r="S427" s="47">
        <f>S428+S429</f>
        <v>313913.10000000003</v>
      </c>
      <c r="T427" s="47">
        <f t="shared" ref="T427:Y427" si="100">T428+T429</f>
        <v>313913.10000000003</v>
      </c>
      <c r="U427" s="47">
        <f t="shared" si="100"/>
        <v>318151.3</v>
      </c>
      <c r="V427" s="47">
        <f t="shared" si="100"/>
        <v>299752.64399999997</v>
      </c>
      <c r="W427" s="47">
        <f t="shared" si="100"/>
        <v>329051.8</v>
      </c>
      <c r="X427" s="47">
        <f t="shared" si="100"/>
        <v>317200</v>
      </c>
      <c r="Y427" s="47">
        <f t="shared" si="100"/>
        <v>317227.09999999998</v>
      </c>
      <c r="Z427" s="6"/>
    </row>
    <row r="428" spans="1:26" ht="48" customHeight="1" x14ac:dyDescent="0.2">
      <c r="A428" s="1"/>
      <c r="B428" s="48">
        <v>300000000</v>
      </c>
      <c r="C428" s="48">
        <v>306000000</v>
      </c>
      <c r="D428" s="49">
        <v>306010000</v>
      </c>
      <c r="E428" s="50">
        <v>306010000</v>
      </c>
      <c r="F428" s="163" t="s">
        <v>1</v>
      </c>
      <c r="G428" s="135"/>
      <c r="H428" s="53">
        <v>50</v>
      </c>
      <c r="I428" s="146" t="s">
        <v>8</v>
      </c>
      <c r="J428" s="159">
        <v>50011000</v>
      </c>
      <c r="K428" s="165">
        <v>500</v>
      </c>
      <c r="L428" s="161" t="s">
        <v>79</v>
      </c>
      <c r="M428" s="146" t="s">
        <v>6</v>
      </c>
      <c r="N428" s="146" t="s">
        <v>78</v>
      </c>
      <c r="O428" s="136" t="s">
        <v>77</v>
      </c>
      <c r="P428" s="136" t="s">
        <v>76</v>
      </c>
      <c r="Q428" s="9">
        <v>14</v>
      </c>
      <c r="R428" s="9">
        <v>1</v>
      </c>
      <c r="S428" s="113">
        <v>311970.40000000002</v>
      </c>
      <c r="T428" s="113">
        <v>311970.40000000002</v>
      </c>
      <c r="U428" s="113">
        <v>318151.3</v>
      </c>
      <c r="V428" s="113">
        <v>299752.64399999997</v>
      </c>
      <c r="W428" s="113">
        <v>329051.8</v>
      </c>
      <c r="X428" s="113">
        <v>317200</v>
      </c>
      <c r="Y428" s="113">
        <v>317227.09999999998</v>
      </c>
      <c r="Z428" s="6"/>
    </row>
    <row r="429" spans="1:26" ht="48" customHeight="1" x14ac:dyDescent="0.2">
      <c r="A429" s="1"/>
      <c r="B429" s="48"/>
      <c r="C429" s="48"/>
      <c r="D429" s="49"/>
      <c r="E429" s="58"/>
      <c r="F429" s="164"/>
      <c r="G429" s="135"/>
      <c r="H429" s="53">
        <v>50</v>
      </c>
      <c r="I429" s="158"/>
      <c r="J429" s="160"/>
      <c r="K429" s="166"/>
      <c r="L429" s="162"/>
      <c r="M429" s="158"/>
      <c r="N429" s="158"/>
      <c r="O429" s="139"/>
      <c r="P429" s="139"/>
      <c r="Q429" s="56">
        <v>14</v>
      </c>
      <c r="R429" s="57">
        <v>3</v>
      </c>
      <c r="S429" s="114">
        <v>1942.7</v>
      </c>
      <c r="T429" s="114">
        <v>1942.7</v>
      </c>
      <c r="U429" s="114">
        <v>0</v>
      </c>
      <c r="V429" s="114">
        <v>0</v>
      </c>
      <c r="W429" s="114">
        <v>0</v>
      </c>
      <c r="X429" s="114">
        <v>0</v>
      </c>
      <c r="Y429" s="114">
        <v>0</v>
      </c>
      <c r="Z429" s="6"/>
    </row>
    <row r="430" spans="1:26" ht="48" customHeight="1" x14ac:dyDescent="0.2">
      <c r="A430" s="1"/>
      <c r="B430" s="135">
        <v>306020000</v>
      </c>
      <c r="C430" s="135"/>
      <c r="D430" s="135"/>
      <c r="E430" s="138"/>
      <c r="F430" s="45">
        <v>306020000</v>
      </c>
      <c r="G430" s="46" t="s">
        <v>75</v>
      </c>
      <c r="H430" s="148"/>
      <c r="I430" s="148"/>
      <c r="J430" s="148"/>
      <c r="K430" s="29">
        <v>500</v>
      </c>
      <c r="L430" s="21"/>
      <c r="M430" s="149"/>
      <c r="N430" s="149"/>
      <c r="O430" s="149"/>
      <c r="P430" s="150"/>
      <c r="Q430" s="8" t="s">
        <v>1</v>
      </c>
      <c r="R430" s="9" t="s">
        <v>1</v>
      </c>
      <c r="S430" s="47">
        <f>S431+S432+S433+S435+S436+S437+S438+S434</f>
        <v>288019.07651999994</v>
      </c>
      <c r="T430" s="47">
        <f t="shared" ref="T430:Y430" si="101">T431+T432+T433+T435+T436+T437+T438+T434</f>
        <v>288019.07651999994</v>
      </c>
      <c r="U430" s="47">
        <f t="shared" si="101"/>
        <v>176274.44923999999</v>
      </c>
      <c r="V430" s="47">
        <f t="shared" si="101"/>
        <v>67905.921149999995</v>
      </c>
      <c r="W430" s="47">
        <f t="shared" si="101"/>
        <v>66328.946410000004</v>
      </c>
      <c r="X430" s="47">
        <f t="shared" si="101"/>
        <v>98952.8</v>
      </c>
      <c r="Y430" s="47">
        <f t="shared" si="101"/>
        <v>151.5</v>
      </c>
      <c r="Z430" s="6"/>
    </row>
    <row r="431" spans="1:26" ht="48" customHeight="1" x14ac:dyDescent="0.2">
      <c r="A431" s="1"/>
      <c r="B431" s="2">
        <v>300000000</v>
      </c>
      <c r="C431" s="2">
        <v>306000000</v>
      </c>
      <c r="D431" s="3">
        <v>306020000</v>
      </c>
      <c r="E431" s="67">
        <v>306020000</v>
      </c>
      <c r="F431" s="68" t="s">
        <v>1</v>
      </c>
      <c r="G431" s="4" t="s">
        <v>1</v>
      </c>
      <c r="H431" s="69">
        <v>50</v>
      </c>
      <c r="I431" s="4" t="s">
        <v>8</v>
      </c>
      <c r="J431" s="70">
        <v>50087000</v>
      </c>
      <c r="K431" s="71">
        <v>500</v>
      </c>
      <c r="L431" s="5" t="s">
        <v>74</v>
      </c>
      <c r="M431" s="5" t="s">
        <v>6</v>
      </c>
      <c r="N431" s="72" t="s">
        <v>73</v>
      </c>
      <c r="O431" s="41" t="s">
        <v>72</v>
      </c>
      <c r="P431" s="41" t="s">
        <v>71</v>
      </c>
      <c r="Q431" s="56">
        <v>3</v>
      </c>
      <c r="R431" s="57">
        <v>14</v>
      </c>
      <c r="S431" s="114">
        <v>151.30000000000001</v>
      </c>
      <c r="T431" s="114">
        <v>151.30000000000001</v>
      </c>
      <c r="U431" s="114">
        <v>151.4</v>
      </c>
      <c r="V431" s="114">
        <v>148.35745</v>
      </c>
      <c r="W431" s="114">
        <v>151.30000000000001</v>
      </c>
      <c r="X431" s="114">
        <v>151.5</v>
      </c>
      <c r="Y431" s="114">
        <v>151.5</v>
      </c>
      <c r="Z431" s="6"/>
    </row>
    <row r="432" spans="1:26" ht="48" customHeight="1" x14ac:dyDescent="0.2">
      <c r="A432" s="1"/>
      <c r="B432" s="75">
        <v>300000000</v>
      </c>
      <c r="C432" s="75">
        <v>306000000</v>
      </c>
      <c r="D432" s="76">
        <v>306020000</v>
      </c>
      <c r="E432" s="77">
        <v>306020000</v>
      </c>
      <c r="F432" s="78" t="s">
        <v>1</v>
      </c>
      <c r="G432" s="79" t="s">
        <v>1</v>
      </c>
      <c r="H432" s="80">
        <v>50</v>
      </c>
      <c r="I432" s="79" t="s">
        <v>8</v>
      </c>
      <c r="J432" s="20">
        <v>50205000</v>
      </c>
      <c r="K432" s="71">
        <v>500</v>
      </c>
      <c r="L432" s="60" t="s">
        <v>996</v>
      </c>
      <c r="M432" s="60" t="s">
        <v>6</v>
      </c>
      <c r="N432" s="21" t="s">
        <v>11</v>
      </c>
      <c r="O432" s="40" t="s">
        <v>10</v>
      </c>
      <c r="P432" s="40" t="s">
        <v>9</v>
      </c>
      <c r="Q432" s="31">
        <v>4</v>
      </c>
      <c r="R432" s="32">
        <v>9</v>
      </c>
      <c r="S432" s="114">
        <v>1800</v>
      </c>
      <c r="T432" s="114">
        <v>1800</v>
      </c>
      <c r="U432" s="114">
        <v>73966.399999999994</v>
      </c>
      <c r="V432" s="114">
        <v>0</v>
      </c>
      <c r="W432" s="114">
        <f>10692.8+46104.77811</f>
        <v>56797.578110000002</v>
      </c>
      <c r="X432" s="114">
        <v>98801.3</v>
      </c>
      <c r="Y432" s="114">
        <v>0</v>
      </c>
      <c r="Z432" s="6"/>
    </row>
    <row r="433" spans="1:26" ht="48" customHeight="1" x14ac:dyDescent="0.2">
      <c r="A433" s="1"/>
      <c r="B433" s="75">
        <v>300000000</v>
      </c>
      <c r="C433" s="75">
        <v>306000000</v>
      </c>
      <c r="D433" s="76">
        <v>306020000</v>
      </c>
      <c r="E433" s="77">
        <v>306020000</v>
      </c>
      <c r="F433" s="78" t="s">
        <v>1</v>
      </c>
      <c r="G433" s="79" t="s">
        <v>1</v>
      </c>
      <c r="H433" s="80">
        <v>50</v>
      </c>
      <c r="I433" s="79" t="s">
        <v>8</v>
      </c>
      <c r="J433" s="20">
        <v>50138200</v>
      </c>
      <c r="K433" s="71">
        <v>500</v>
      </c>
      <c r="L433" s="60" t="s">
        <v>19</v>
      </c>
      <c r="M433" s="60" t="s">
        <v>6</v>
      </c>
      <c r="N433" s="21" t="s">
        <v>11</v>
      </c>
      <c r="O433" s="40" t="s">
        <v>10</v>
      </c>
      <c r="P433" s="40" t="s">
        <v>9</v>
      </c>
      <c r="Q433" s="31">
        <v>5</v>
      </c>
      <c r="R433" s="32">
        <v>1</v>
      </c>
      <c r="S433" s="113">
        <v>243810.93004000001</v>
      </c>
      <c r="T433" s="113">
        <v>243810.93004000001</v>
      </c>
      <c r="U433" s="113">
        <v>17462.2</v>
      </c>
      <c r="V433" s="113">
        <v>17462.018039999999</v>
      </c>
      <c r="W433" s="113">
        <v>0</v>
      </c>
      <c r="X433" s="113">
        <v>0</v>
      </c>
      <c r="Y433" s="113">
        <v>0</v>
      </c>
      <c r="Z433" s="6"/>
    </row>
    <row r="434" spans="1:26" ht="48" customHeight="1" x14ac:dyDescent="0.2">
      <c r="A434" s="1"/>
      <c r="B434" s="75"/>
      <c r="C434" s="75"/>
      <c r="D434" s="76"/>
      <c r="E434" s="77"/>
      <c r="F434" s="78"/>
      <c r="G434" s="79"/>
      <c r="H434" s="80">
        <v>50</v>
      </c>
      <c r="I434" s="79" t="s">
        <v>8</v>
      </c>
      <c r="J434" s="20" t="s">
        <v>1139</v>
      </c>
      <c r="K434" s="71" t="s">
        <v>1135</v>
      </c>
      <c r="L434" s="115" t="s">
        <v>1140</v>
      </c>
      <c r="M434" s="60" t="s">
        <v>6</v>
      </c>
      <c r="N434" s="21" t="s">
        <v>11</v>
      </c>
      <c r="O434" s="116" t="s">
        <v>10</v>
      </c>
      <c r="P434" s="116" t="s">
        <v>1138</v>
      </c>
      <c r="Q434" s="31">
        <v>5</v>
      </c>
      <c r="R434" s="32">
        <v>1</v>
      </c>
      <c r="S434" s="113">
        <v>0</v>
      </c>
      <c r="T434" s="113">
        <v>0</v>
      </c>
      <c r="U434" s="113">
        <v>49003.369740000002</v>
      </c>
      <c r="V434" s="113">
        <v>23875.305540000001</v>
      </c>
      <c r="W434" s="113">
        <v>0</v>
      </c>
      <c r="X434" s="113">
        <v>0</v>
      </c>
      <c r="Y434" s="113">
        <v>0</v>
      </c>
      <c r="Z434" s="6"/>
    </row>
    <row r="435" spans="1:26" ht="48" customHeight="1" x14ac:dyDescent="0.2">
      <c r="A435" s="1"/>
      <c r="B435" s="75">
        <v>300000000</v>
      </c>
      <c r="C435" s="75">
        <v>306000000</v>
      </c>
      <c r="D435" s="76">
        <v>306020000</v>
      </c>
      <c r="E435" s="77">
        <v>306020000</v>
      </c>
      <c r="F435" s="78" t="s">
        <v>1</v>
      </c>
      <c r="G435" s="79" t="s">
        <v>1</v>
      </c>
      <c r="H435" s="80">
        <v>50</v>
      </c>
      <c r="I435" s="79" t="s">
        <v>8</v>
      </c>
      <c r="J435" s="20">
        <v>50142000</v>
      </c>
      <c r="K435" s="71">
        <v>500</v>
      </c>
      <c r="L435" s="60" t="s">
        <v>18</v>
      </c>
      <c r="M435" s="60" t="s">
        <v>6</v>
      </c>
      <c r="N435" s="21" t="s">
        <v>11</v>
      </c>
      <c r="O435" s="40" t="s">
        <v>10</v>
      </c>
      <c r="P435" s="40" t="s">
        <v>9</v>
      </c>
      <c r="Q435" s="31">
        <v>5</v>
      </c>
      <c r="R435" s="32">
        <v>1</v>
      </c>
      <c r="S435" s="113">
        <v>20844.338159999999</v>
      </c>
      <c r="T435" s="113">
        <v>20844.338159999999</v>
      </c>
      <c r="U435" s="113">
        <v>0</v>
      </c>
      <c r="V435" s="113">
        <v>0</v>
      </c>
      <c r="W435" s="113">
        <v>0</v>
      </c>
      <c r="X435" s="113">
        <v>0</v>
      </c>
      <c r="Y435" s="113">
        <v>0</v>
      </c>
      <c r="Z435" s="6"/>
    </row>
    <row r="436" spans="1:26" ht="48" customHeight="1" x14ac:dyDescent="0.2">
      <c r="A436" s="1"/>
      <c r="B436" s="75">
        <v>300000000</v>
      </c>
      <c r="C436" s="75">
        <v>306000000</v>
      </c>
      <c r="D436" s="76">
        <v>306020000</v>
      </c>
      <c r="E436" s="77">
        <v>306020000</v>
      </c>
      <c r="F436" s="78" t="s">
        <v>1</v>
      </c>
      <c r="G436" s="79" t="s">
        <v>1</v>
      </c>
      <c r="H436" s="80">
        <v>50</v>
      </c>
      <c r="I436" s="79" t="s">
        <v>8</v>
      </c>
      <c r="J436" s="20">
        <v>501147000</v>
      </c>
      <c r="K436" s="71">
        <v>500</v>
      </c>
      <c r="L436" s="60" t="s">
        <v>16</v>
      </c>
      <c r="M436" s="60" t="s">
        <v>6</v>
      </c>
      <c r="N436" s="21" t="s">
        <v>11</v>
      </c>
      <c r="O436" s="40" t="s">
        <v>10</v>
      </c>
      <c r="P436" s="40" t="s">
        <v>9</v>
      </c>
      <c r="Q436" s="31">
        <v>5</v>
      </c>
      <c r="R436" s="32">
        <v>1</v>
      </c>
      <c r="S436" s="113">
        <v>11502.764719999999</v>
      </c>
      <c r="T436" s="113">
        <v>11502.764719999999</v>
      </c>
      <c r="U436" s="113">
        <v>8815.9191800000008</v>
      </c>
      <c r="V436" s="113">
        <v>0</v>
      </c>
      <c r="W436" s="113">
        <v>0</v>
      </c>
      <c r="X436" s="113">
        <v>0</v>
      </c>
      <c r="Y436" s="113">
        <v>0</v>
      </c>
      <c r="Z436" s="6"/>
    </row>
    <row r="437" spans="1:26" ht="48" customHeight="1" x14ac:dyDescent="0.2">
      <c r="A437" s="1"/>
      <c r="B437" s="75">
        <v>300000000</v>
      </c>
      <c r="C437" s="75">
        <v>306000000</v>
      </c>
      <c r="D437" s="76">
        <v>306020000</v>
      </c>
      <c r="E437" s="77">
        <v>306020000</v>
      </c>
      <c r="F437" s="78" t="s">
        <v>1</v>
      </c>
      <c r="G437" s="79" t="s">
        <v>1</v>
      </c>
      <c r="H437" s="80">
        <v>50</v>
      </c>
      <c r="I437" s="79" t="s">
        <v>8</v>
      </c>
      <c r="J437" s="20">
        <v>50122100</v>
      </c>
      <c r="K437" s="71">
        <v>500</v>
      </c>
      <c r="L437" s="60" t="s">
        <v>23</v>
      </c>
      <c r="M437" s="60" t="s">
        <v>6</v>
      </c>
      <c r="N437" s="21" t="s">
        <v>11</v>
      </c>
      <c r="O437" s="40" t="s">
        <v>10</v>
      </c>
      <c r="P437" s="40" t="s">
        <v>9</v>
      </c>
      <c r="Q437" s="31">
        <v>5</v>
      </c>
      <c r="R437" s="32">
        <v>3</v>
      </c>
      <c r="S437" s="113">
        <v>7589.7435999999998</v>
      </c>
      <c r="T437" s="113">
        <v>7589.7435999999998</v>
      </c>
      <c r="U437" s="113">
        <f>8051.92301+0.07699</f>
        <v>8052</v>
      </c>
      <c r="V437" s="113">
        <f>8051.91145+0.07699</f>
        <v>8051.9884399999992</v>
      </c>
      <c r="W437" s="113">
        <v>7573.625</v>
      </c>
      <c r="X437" s="113">
        <v>0</v>
      </c>
      <c r="Y437" s="113">
        <v>0</v>
      </c>
      <c r="Z437" s="6"/>
    </row>
    <row r="438" spans="1:26" ht="48" customHeight="1" x14ac:dyDescent="0.2">
      <c r="A438" s="1"/>
      <c r="B438" s="75">
        <v>300000000</v>
      </c>
      <c r="C438" s="75">
        <v>306000000</v>
      </c>
      <c r="D438" s="76">
        <v>306020000</v>
      </c>
      <c r="E438" s="77">
        <v>306020000</v>
      </c>
      <c r="F438" s="78" t="s">
        <v>1</v>
      </c>
      <c r="G438" s="79" t="s">
        <v>1</v>
      </c>
      <c r="H438" s="80">
        <v>50</v>
      </c>
      <c r="I438" s="79" t="s">
        <v>8</v>
      </c>
      <c r="J438" s="20">
        <v>50134200</v>
      </c>
      <c r="K438" s="71">
        <v>500</v>
      </c>
      <c r="L438" s="60" t="s">
        <v>20</v>
      </c>
      <c r="M438" s="60" t="s">
        <v>6</v>
      </c>
      <c r="N438" s="21" t="s">
        <v>11</v>
      </c>
      <c r="O438" s="40" t="s">
        <v>10</v>
      </c>
      <c r="P438" s="40" t="s">
        <v>9</v>
      </c>
      <c r="Q438" s="31">
        <v>5</v>
      </c>
      <c r="R438" s="32">
        <v>3</v>
      </c>
      <c r="S438" s="113">
        <v>2320</v>
      </c>
      <c r="T438" s="113">
        <v>2320</v>
      </c>
      <c r="U438" s="113">
        <f>16674.78658+687.48074+488.62979+972.26321</f>
        <v>18823.160319999999</v>
      </c>
      <c r="V438" s="113">
        <f>16674.78658+541.90973+385.16813+766.38724</f>
        <v>18368.251679999998</v>
      </c>
      <c r="W438" s="113">
        <v>1806.4432999999999</v>
      </c>
      <c r="X438" s="113">
        <v>0</v>
      </c>
      <c r="Y438" s="113">
        <v>0</v>
      </c>
      <c r="Z438" s="6"/>
    </row>
    <row r="439" spans="1:26" ht="48" customHeight="1" x14ac:dyDescent="0.2">
      <c r="A439" s="1"/>
      <c r="B439" s="26"/>
      <c r="C439" s="26"/>
      <c r="D439" s="43"/>
      <c r="E439" s="43"/>
      <c r="F439" s="117" t="s">
        <v>1141</v>
      </c>
      <c r="G439" s="118" t="s">
        <v>1142</v>
      </c>
      <c r="H439" s="85"/>
      <c r="I439" s="84"/>
      <c r="J439" s="86"/>
      <c r="K439" s="29"/>
      <c r="L439" s="87"/>
      <c r="M439" s="87"/>
      <c r="N439" s="30"/>
      <c r="O439" s="25"/>
      <c r="P439" s="26"/>
      <c r="Q439" s="31"/>
      <c r="R439" s="32"/>
      <c r="S439" s="15">
        <f>S440+S441+S442+S443</f>
        <v>34581.891759999999</v>
      </c>
      <c r="T439" s="15">
        <f t="shared" ref="T439:Y439" si="102">T440+T441+T442+T443</f>
        <v>34581.891759999999</v>
      </c>
      <c r="U439" s="15">
        <f t="shared" si="102"/>
        <v>6510.7089999999998</v>
      </c>
      <c r="V439" s="15">
        <f t="shared" si="102"/>
        <v>2958.5804599999997</v>
      </c>
      <c r="W439" s="15">
        <f t="shared" si="102"/>
        <v>0</v>
      </c>
      <c r="X439" s="15">
        <f t="shared" si="102"/>
        <v>0</v>
      </c>
      <c r="Y439" s="15">
        <f t="shared" si="102"/>
        <v>0</v>
      </c>
      <c r="Z439" s="6"/>
    </row>
    <row r="440" spans="1:26" ht="48" customHeight="1" x14ac:dyDescent="0.2">
      <c r="A440" s="1"/>
      <c r="B440" s="26"/>
      <c r="C440" s="26"/>
      <c r="D440" s="43"/>
      <c r="E440" s="43"/>
      <c r="F440" s="35"/>
      <c r="G440" s="21"/>
      <c r="H440" s="85">
        <v>50</v>
      </c>
      <c r="I440" s="79" t="s">
        <v>8</v>
      </c>
      <c r="J440" s="20">
        <v>50138100</v>
      </c>
      <c r="K440" s="119" t="s">
        <v>1135</v>
      </c>
      <c r="L440" s="120" t="s">
        <v>19</v>
      </c>
      <c r="M440" s="60" t="s">
        <v>6</v>
      </c>
      <c r="N440" s="21" t="s">
        <v>11</v>
      </c>
      <c r="O440" s="100" t="s">
        <v>1137</v>
      </c>
      <c r="P440" s="101" t="s">
        <v>1138</v>
      </c>
      <c r="Q440" s="31">
        <v>5</v>
      </c>
      <c r="R440" s="32">
        <v>1</v>
      </c>
      <c r="S440" s="113">
        <v>30133.9352</v>
      </c>
      <c r="T440" s="113">
        <v>30133.9352</v>
      </c>
      <c r="U440" s="113">
        <v>0</v>
      </c>
      <c r="V440" s="113">
        <v>0</v>
      </c>
      <c r="W440" s="113">
        <v>0</v>
      </c>
      <c r="X440" s="113">
        <v>0</v>
      </c>
      <c r="Y440" s="113">
        <v>0</v>
      </c>
      <c r="Z440" s="6"/>
    </row>
    <row r="441" spans="1:26" ht="48" customHeight="1" x14ac:dyDescent="0.2">
      <c r="A441" s="1"/>
      <c r="B441" s="26"/>
      <c r="C441" s="26"/>
      <c r="D441" s="43"/>
      <c r="E441" s="43"/>
      <c r="F441" s="35"/>
      <c r="G441" s="84"/>
      <c r="H441" s="85">
        <v>50</v>
      </c>
      <c r="I441" s="79" t="s">
        <v>8</v>
      </c>
      <c r="J441" s="20">
        <v>50143100</v>
      </c>
      <c r="K441" s="119" t="s">
        <v>1135</v>
      </c>
      <c r="L441" s="120" t="s">
        <v>18</v>
      </c>
      <c r="M441" s="60" t="s">
        <v>6</v>
      </c>
      <c r="N441" s="21" t="s">
        <v>11</v>
      </c>
      <c r="O441" s="121" t="s">
        <v>1137</v>
      </c>
      <c r="P441" s="122" t="s">
        <v>1138</v>
      </c>
      <c r="Q441" s="31">
        <v>5</v>
      </c>
      <c r="R441" s="32">
        <v>1</v>
      </c>
      <c r="S441" s="113">
        <v>2576.2665200000001</v>
      </c>
      <c r="T441" s="113">
        <v>2576.2665200000001</v>
      </c>
      <c r="U441" s="113">
        <v>0</v>
      </c>
      <c r="V441" s="113">
        <v>0</v>
      </c>
      <c r="W441" s="113">
        <v>0</v>
      </c>
      <c r="X441" s="113">
        <v>0</v>
      </c>
      <c r="Y441" s="113">
        <v>0</v>
      </c>
      <c r="Z441" s="6"/>
    </row>
    <row r="442" spans="1:26" ht="48" customHeight="1" x14ac:dyDescent="0.2">
      <c r="A442" s="1"/>
      <c r="B442" s="26"/>
      <c r="C442" s="26"/>
      <c r="D442" s="43"/>
      <c r="E442" s="43"/>
      <c r="F442" s="35"/>
      <c r="G442" s="84"/>
      <c r="H442" s="85">
        <v>50</v>
      </c>
      <c r="I442" s="79" t="s">
        <v>8</v>
      </c>
      <c r="J442" s="20">
        <v>50146000</v>
      </c>
      <c r="K442" s="119" t="s">
        <v>1135</v>
      </c>
      <c r="L442" s="120" t="s">
        <v>16</v>
      </c>
      <c r="M442" s="60" t="s">
        <v>6</v>
      </c>
      <c r="N442" s="21" t="s">
        <v>11</v>
      </c>
      <c r="O442" s="121" t="s">
        <v>1144</v>
      </c>
      <c r="P442" s="122" t="s">
        <v>1138</v>
      </c>
      <c r="Q442" s="31">
        <v>5</v>
      </c>
      <c r="R442" s="32">
        <v>1</v>
      </c>
      <c r="S442" s="113">
        <v>1871.69004</v>
      </c>
      <c r="T442" s="113">
        <v>1871.69004</v>
      </c>
      <c r="U442" s="113">
        <v>454.11273999999997</v>
      </c>
      <c r="V442" s="113">
        <v>7.7</v>
      </c>
      <c r="W442" s="113">
        <v>0</v>
      </c>
      <c r="X442" s="113">
        <v>0</v>
      </c>
      <c r="Y442" s="113">
        <v>0</v>
      </c>
      <c r="Z442" s="6"/>
    </row>
    <row r="443" spans="1:26" ht="48" customHeight="1" x14ac:dyDescent="0.2">
      <c r="A443" s="1"/>
      <c r="B443" s="26"/>
      <c r="C443" s="26"/>
      <c r="D443" s="43"/>
      <c r="E443" s="43"/>
      <c r="F443" s="35"/>
      <c r="G443" s="84"/>
      <c r="H443" s="85">
        <v>50</v>
      </c>
      <c r="I443" s="79" t="s">
        <v>8</v>
      </c>
      <c r="J443" s="20">
        <v>50201000</v>
      </c>
      <c r="K443" s="119" t="s">
        <v>1135</v>
      </c>
      <c r="L443" s="120" t="s">
        <v>1000</v>
      </c>
      <c r="M443" s="60" t="s">
        <v>6</v>
      </c>
      <c r="N443" s="21" t="s">
        <v>11</v>
      </c>
      <c r="O443" s="121" t="s">
        <v>1145</v>
      </c>
      <c r="P443" s="122" t="s">
        <v>1138</v>
      </c>
      <c r="Q443" s="31">
        <v>5</v>
      </c>
      <c r="R443" s="32">
        <v>1</v>
      </c>
      <c r="S443" s="113">
        <v>0</v>
      </c>
      <c r="T443" s="113">
        <v>0</v>
      </c>
      <c r="U443" s="113">
        <v>6056.5962600000003</v>
      </c>
      <c r="V443" s="113">
        <v>2950.8804599999999</v>
      </c>
      <c r="W443" s="113">
        <v>0</v>
      </c>
      <c r="X443" s="113">
        <v>0</v>
      </c>
      <c r="Y443" s="113">
        <v>0</v>
      </c>
      <c r="Z443" s="6"/>
    </row>
    <row r="444" spans="1:26" ht="48" customHeight="1" x14ac:dyDescent="0.2">
      <c r="A444" s="1"/>
      <c r="B444" s="136">
        <v>306030000</v>
      </c>
      <c r="C444" s="136"/>
      <c r="D444" s="136"/>
      <c r="E444" s="140"/>
      <c r="F444" s="27">
        <v>306030000</v>
      </c>
      <c r="G444" s="28" t="s">
        <v>70</v>
      </c>
      <c r="H444" s="145"/>
      <c r="I444" s="145"/>
      <c r="J444" s="145"/>
      <c r="K444" s="29">
        <v>500</v>
      </c>
      <c r="L444" s="30"/>
      <c r="M444" s="146"/>
      <c r="N444" s="146"/>
      <c r="O444" s="146"/>
      <c r="P444" s="147"/>
      <c r="Q444" s="31" t="s">
        <v>1</v>
      </c>
      <c r="R444" s="32" t="s">
        <v>1</v>
      </c>
      <c r="S444" s="15">
        <f>S445+S447+S449+S451</f>
        <v>6276</v>
      </c>
      <c r="T444" s="15">
        <f t="shared" ref="T444:Y444" si="103">T445+T447+T449+T451</f>
        <v>6213.5829999999996</v>
      </c>
      <c r="U444" s="15">
        <f t="shared" si="103"/>
        <v>6809.5000000000009</v>
      </c>
      <c r="V444" s="15">
        <f t="shared" si="103"/>
        <v>6124.9807700000001</v>
      </c>
      <c r="W444" s="15">
        <f t="shared" si="103"/>
        <v>7462.9880000000003</v>
      </c>
      <c r="X444" s="15">
        <f t="shared" si="103"/>
        <v>8119.2879999999996</v>
      </c>
      <c r="Y444" s="15">
        <f t="shared" si="103"/>
        <v>8786.6880000000001</v>
      </c>
      <c r="Z444" s="6"/>
    </row>
    <row r="445" spans="1:26" ht="48" customHeight="1" x14ac:dyDescent="0.2">
      <c r="A445" s="1"/>
      <c r="B445" s="135">
        <v>306030001</v>
      </c>
      <c r="C445" s="135"/>
      <c r="D445" s="135"/>
      <c r="E445" s="138"/>
      <c r="F445" s="45">
        <v>306030001</v>
      </c>
      <c r="G445" s="46" t="s">
        <v>69</v>
      </c>
      <c r="H445" s="148"/>
      <c r="I445" s="148"/>
      <c r="J445" s="148"/>
      <c r="K445" s="29">
        <v>500</v>
      </c>
      <c r="L445" s="21"/>
      <c r="M445" s="149"/>
      <c r="N445" s="149"/>
      <c r="O445" s="149"/>
      <c r="P445" s="150"/>
      <c r="Q445" s="8" t="s">
        <v>1</v>
      </c>
      <c r="R445" s="9" t="s">
        <v>1</v>
      </c>
      <c r="S445" s="47">
        <f>S446</f>
        <v>4711.3</v>
      </c>
      <c r="T445" s="47">
        <f t="shared" ref="T445:V445" si="104">T446</f>
        <v>4711.3</v>
      </c>
      <c r="U445" s="47">
        <f t="shared" si="104"/>
        <v>5352.1</v>
      </c>
      <c r="V445" s="47">
        <f t="shared" si="104"/>
        <v>4945.34717</v>
      </c>
      <c r="W445" s="47">
        <f>W446</f>
        <v>6304.1</v>
      </c>
      <c r="X445" s="47">
        <f t="shared" ref="X445" si="105">X446</f>
        <v>6960.4</v>
      </c>
      <c r="Y445" s="47">
        <f t="shared" ref="Y445" si="106">Y446</f>
        <v>7627.8</v>
      </c>
      <c r="Z445" s="6"/>
    </row>
    <row r="446" spans="1:26" ht="48" customHeight="1" x14ac:dyDescent="0.2">
      <c r="A446" s="1"/>
      <c r="B446" s="48">
        <v>300000000</v>
      </c>
      <c r="C446" s="48">
        <v>306000000</v>
      </c>
      <c r="D446" s="49">
        <v>306030000</v>
      </c>
      <c r="E446" s="50">
        <v>306030001</v>
      </c>
      <c r="G446" s="52" t="s">
        <v>1</v>
      </c>
      <c r="H446" s="53">
        <v>50</v>
      </c>
      <c r="I446" s="52" t="s">
        <v>8</v>
      </c>
      <c r="J446" s="22">
        <v>50008000</v>
      </c>
      <c r="K446" s="71">
        <v>500</v>
      </c>
      <c r="L446" s="54" t="s">
        <v>68</v>
      </c>
      <c r="M446" s="54" t="s">
        <v>6</v>
      </c>
      <c r="N446" s="55" t="s">
        <v>67</v>
      </c>
      <c r="O446" s="42" t="s">
        <v>66</v>
      </c>
      <c r="P446" s="42" t="s">
        <v>65</v>
      </c>
      <c r="Q446" s="56">
        <v>2</v>
      </c>
      <c r="R446" s="57">
        <v>3</v>
      </c>
      <c r="S446" s="113">
        <v>4711.3</v>
      </c>
      <c r="T446" s="113">
        <v>4711.3</v>
      </c>
      <c r="U446" s="113">
        <v>5352.1</v>
      </c>
      <c r="V446" s="113">
        <v>4945.34717</v>
      </c>
      <c r="W446" s="113">
        <v>6304.1</v>
      </c>
      <c r="X446" s="113">
        <v>6960.4</v>
      </c>
      <c r="Y446" s="113">
        <v>7627.8</v>
      </c>
      <c r="Z446" s="6"/>
    </row>
    <row r="447" spans="1:26" ht="48" customHeight="1" x14ac:dyDescent="0.2">
      <c r="A447" s="1"/>
      <c r="B447" s="135">
        <v>306030002</v>
      </c>
      <c r="C447" s="135"/>
      <c r="D447" s="135"/>
      <c r="E447" s="138"/>
      <c r="F447" s="45">
        <v>306030002</v>
      </c>
      <c r="G447" s="46" t="s">
        <v>64</v>
      </c>
      <c r="H447" s="148"/>
      <c r="I447" s="148"/>
      <c r="J447" s="148"/>
      <c r="K447" s="29">
        <v>500</v>
      </c>
      <c r="L447" s="21"/>
      <c r="M447" s="149"/>
      <c r="N447" s="149"/>
      <c r="O447" s="149"/>
      <c r="P447" s="150"/>
      <c r="Q447" s="8" t="s">
        <v>1</v>
      </c>
      <c r="R447" s="9" t="s">
        <v>1</v>
      </c>
      <c r="S447" s="47">
        <f>S448</f>
        <v>988.9</v>
      </c>
      <c r="T447" s="47">
        <f t="shared" ref="T447:Y447" si="107">T448</f>
        <v>988.9</v>
      </c>
      <c r="U447" s="47">
        <f t="shared" si="107"/>
        <v>1146.0999999999999</v>
      </c>
      <c r="V447" s="47">
        <f t="shared" si="107"/>
        <v>1138.8138200000001</v>
      </c>
      <c r="W447" s="47">
        <f t="shared" si="107"/>
        <v>1158.8879999999999</v>
      </c>
      <c r="X447" s="47">
        <f t="shared" si="107"/>
        <v>1158.8879999999999</v>
      </c>
      <c r="Y447" s="47">
        <f t="shared" si="107"/>
        <v>1158.8879999999999</v>
      </c>
      <c r="Z447" s="6"/>
    </row>
    <row r="448" spans="1:26" ht="48" customHeight="1" x14ac:dyDescent="0.2">
      <c r="A448" s="1"/>
      <c r="B448" s="48">
        <v>300000000</v>
      </c>
      <c r="C448" s="48">
        <v>306000000</v>
      </c>
      <c r="D448" s="49">
        <v>306030000</v>
      </c>
      <c r="E448" s="50">
        <v>306030002</v>
      </c>
      <c r="F448" s="109"/>
      <c r="G448" s="52" t="s">
        <v>1</v>
      </c>
      <c r="H448" s="53">
        <v>50</v>
      </c>
      <c r="I448" s="52" t="s">
        <v>8</v>
      </c>
      <c r="J448" s="22">
        <v>50009000</v>
      </c>
      <c r="K448" s="71">
        <v>500</v>
      </c>
      <c r="L448" s="54" t="s">
        <v>63</v>
      </c>
      <c r="M448" s="54" t="s">
        <v>6</v>
      </c>
      <c r="N448" s="55" t="s">
        <v>62</v>
      </c>
      <c r="O448" s="42" t="s">
        <v>61</v>
      </c>
      <c r="P448" s="42" t="s">
        <v>60</v>
      </c>
      <c r="Q448" s="56">
        <v>3</v>
      </c>
      <c r="R448" s="57">
        <v>4</v>
      </c>
      <c r="S448" s="114">
        <v>988.9</v>
      </c>
      <c r="T448" s="114">
        <v>988.9</v>
      </c>
      <c r="U448" s="114">
        <v>1146.0999999999999</v>
      </c>
      <c r="V448" s="114">
        <v>1138.8138200000001</v>
      </c>
      <c r="W448" s="114">
        <v>1158.8879999999999</v>
      </c>
      <c r="X448" s="114">
        <v>1158.8879999999999</v>
      </c>
      <c r="Y448" s="114">
        <v>1158.8879999999999</v>
      </c>
      <c r="Z448" s="6"/>
    </row>
    <row r="449" spans="1:26" ht="48" customHeight="1" x14ac:dyDescent="0.2">
      <c r="A449" s="1"/>
      <c r="B449" s="135">
        <v>306030003</v>
      </c>
      <c r="C449" s="135"/>
      <c r="D449" s="135"/>
      <c r="E449" s="138"/>
      <c r="F449" s="45">
        <v>306030003</v>
      </c>
      <c r="G449" s="46" t="s">
        <v>59</v>
      </c>
      <c r="H449" s="148"/>
      <c r="I449" s="148"/>
      <c r="J449" s="148"/>
      <c r="K449" s="29">
        <v>500</v>
      </c>
      <c r="L449" s="21"/>
      <c r="M449" s="149"/>
      <c r="N449" s="149"/>
      <c r="O449" s="149"/>
      <c r="P449" s="150"/>
      <c r="Q449" s="8" t="s">
        <v>1</v>
      </c>
      <c r="R449" s="9" t="s">
        <v>1</v>
      </c>
      <c r="S449" s="47">
        <f>S450</f>
        <v>0</v>
      </c>
      <c r="T449" s="47">
        <f t="shared" ref="T449:Y449" si="108">T450</f>
        <v>0</v>
      </c>
      <c r="U449" s="47">
        <f t="shared" si="108"/>
        <v>0</v>
      </c>
      <c r="V449" s="47">
        <f t="shared" si="108"/>
        <v>0</v>
      </c>
      <c r="W449" s="47">
        <f t="shared" si="108"/>
        <v>0</v>
      </c>
      <c r="X449" s="47">
        <f t="shared" si="108"/>
        <v>0</v>
      </c>
      <c r="Y449" s="47">
        <f t="shared" si="108"/>
        <v>0</v>
      </c>
      <c r="Z449" s="6"/>
    </row>
    <row r="450" spans="1:26" ht="48" customHeight="1" x14ac:dyDescent="0.2">
      <c r="A450" s="1"/>
      <c r="B450" s="48">
        <v>300000000</v>
      </c>
      <c r="C450" s="48">
        <v>306000000</v>
      </c>
      <c r="D450" s="49">
        <v>306030000</v>
      </c>
      <c r="E450" s="50">
        <v>306030003</v>
      </c>
      <c r="F450" s="109"/>
      <c r="G450" s="52" t="s">
        <v>1</v>
      </c>
      <c r="H450" s="53">
        <v>50</v>
      </c>
      <c r="I450" s="52" t="s">
        <v>8</v>
      </c>
      <c r="J450" s="22">
        <v>50121000</v>
      </c>
      <c r="K450" s="71">
        <v>500</v>
      </c>
      <c r="L450" s="54" t="s">
        <v>31</v>
      </c>
      <c r="M450" s="54" t="s">
        <v>6</v>
      </c>
      <c r="N450" s="55" t="s">
        <v>58</v>
      </c>
      <c r="O450" s="42" t="s">
        <v>57</v>
      </c>
      <c r="P450" s="42" t="s">
        <v>56</v>
      </c>
      <c r="Q450" s="56">
        <v>6</v>
      </c>
      <c r="R450" s="57">
        <v>5</v>
      </c>
      <c r="S450" s="13">
        <v>0</v>
      </c>
      <c r="T450" s="12">
        <v>0</v>
      </c>
      <c r="U450" s="13">
        <v>0</v>
      </c>
      <c r="V450" s="13">
        <v>0</v>
      </c>
      <c r="W450" s="12">
        <v>0</v>
      </c>
      <c r="X450" s="13">
        <v>0</v>
      </c>
      <c r="Y450" s="12">
        <v>0</v>
      </c>
      <c r="Z450" s="6"/>
    </row>
    <row r="451" spans="1:26" ht="48" customHeight="1" x14ac:dyDescent="0.2">
      <c r="A451" s="1"/>
      <c r="B451" s="135">
        <v>306030004</v>
      </c>
      <c r="C451" s="135"/>
      <c r="D451" s="135"/>
      <c r="E451" s="138"/>
      <c r="F451" s="45">
        <v>306030004</v>
      </c>
      <c r="G451" s="46" t="s">
        <v>55</v>
      </c>
      <c r="H451" s="148"/>
      <c r="I451" s="148"/>
      <c r="J451" s="148"/>
      <c r="K451" s="29">
        <v>500</v>
      </c>
      <c r="L451" s="21"/>
      <c r="M451" s="149"/>
      <c r="N451" s="149"/>
      <c r="O451" s="149"/>
      <c r="P451" s="150"/>
      <c r="Q451" s="8" t="s">
        <v>1</v>
      </c>
      <c r="R451" s="9" t="s">
        <v>1</v>
      </c>
      <c r="S451" s="47">
        <f>S452</f>
        <v>575.79999999999995</v>
      </c>
      <c r="T451" s="47">
        <f t="shared" ref="T451:Y451" si="109">T452</f>
        <v>513.38300000000004</v>
      </c>
      <c r="U451" s="47">
        <f t="shared" si="109"/>
        <v>311.3</v>
      </c>
      <c r="V451" s="47">
        <f t="shared" si="109"/>
        <v>40.819780000000002</v>
      </c>
      <c r="W451" s="47">
        <f t="shared" si="109"/>
        <v>0</v>
      </c>
      <c r="X451" s="47">
        <f t="shared" si="109"/>
        <v>0</v>
      </c>
      <c r="Y451" s="47">
        <f t="shared" si="109"/>
        <v>0</v>
      </c>
      <c r="Z451" s="6"/>
    </row>
    <row r="452" spans="1:26" ht="48" customHeight="1" x14ac:dyDescent="0.2">
      <c r="A452" s="1"/>
      <c r="B452" s="2">
        <v>300000000</v>
      </c>
      <c r="C452" s="2">
        <v>306000000</v>
      </c>
      <c r="D452" s="3">
        <v>306030000</v>
      </c>
      <c r="E452" s="67">
        <v>306030004</v>
      </c>
      <c r="F452" s="109"/>
      <c r="G452" s="4" t="s">
        <v>1</v>
      </c>
      <c r="H452" s="69">
        <v>50</v>
      </c>
      <c r="I452" s="4" t="s">
        <v>8</v>
      </c>
      <c r="J452" s="70">
        <v>50139000</v>
      </c>
      <c r="K452" s="71">
        <v>500</v>
      </c>
      <c r="L452" s="5" t="s">
        <v>54</v>
      </c>
      <c r="M452" s="5" t="s">
        <v>53</v>
      </c>
      <c r="N452" s="72" t="s">
        <v>52</v>
      </c>
      <c r="O452" s="41" t="s">
        <v>51</v>
      </c>
      <c r="P452" s="41" t="s">
        <v>50</v>
      </c>
      <c r="Q452" s="56">
        <v>4</v>
      </c>
      <c r="R452" s="57">
        <v>5</v>
      </c>
      <c r="S452" s="114">
        <v>575.79999999999995</v>
      </c>
      <c r="T452" s="114">
        <v>513.38300000000004</v>
      </c>
      <c r="U452" s="114">
        <v>311.3</v>
      </c>
      <c r="V452" s="114">
        <v>40.819780000000002</v>
      </c>
      <c r="W452" s="114">
        <v>0</v>
      </c>
      <c r="X452" s="114">
        <v>0</v>
      </c>
      <c r="Y452" s="114">
        <v>0</v>
      </c>
      <c r="Z452" s="6"/>
    </row>
    <row r="453" spans="1:26" ht="48" customHeight="1" x14ac:dyDescent="0.2">
      <c r="A453" s="1"/>
      <c r="B453" s="136">
        <v>306041000</v>
      </c>
      <c r="C453" s="136"/>
      <c r="D453" s="136"/>
      <c r="E453" s="140"/>
      <c r="F453" s="68" t="s">
        <v>1</v>
      </c>
      <c r="G453" s="28" t="s">
        <v>1010</v>
      </c>
      <c r="H453" s="145"/>
      <c r="I453" s="145"/>
      <c r="J453" s="145"/>
      <c r="K453" s="29">
        <v>100</v>
      </c>
      <c r="L453" s="30"/>
      <c r="M453" s="146"/>
      <c r="N453" s="146"/>
      <c r="O453" s="146"/>
      <c r="P453" s="147"/>
      <c r="Q453" s="31" t="s">
        <v>1</v>
      </c>
      <c r="R453" s="32" t="s">
        <v>1</v>
      </c>
      <c r="S453" s="15">
        <f>S454</f>
        <v>257942.19130999999</v>
      </c>
      <c r="T453" s="15">
        <f t="shared" ref="T453:Y453" si="110">T454</f>
        <v>257942.19130999999</v>
      </c>
      <c r="U453" s="15">
        <f t="shared" si="110"/>
        <v>222860.30791</v>
      </c>
      <c r="V453" s="15">
        <f t="shared" si="110"/>
        <v>212758.10905999999</v>
      </c>
      <c r="W453" s="15">
        <f t="shared" si="110"/>
        <v>448254.11910000001</v>
      </c>
      <c r="X453" s="15">
        <f t="shared" si="110"/>
        <v>380979.17239999998</v>
      </c>
      <c r="Y453" s="15">
        <f t="shared" si="110"/>
        <v>376973.0724</v>
      </c>
      <c r="Z453" s="6"/>
    </row>
    <row r="454" spans="1:26" ht="48" customHeight="1" x14ac:dyDescent="0.2">
      <c r="A454" s="1"/>
      <c r="B454" s="136">
        <v>306042000</v>
      </c>
      <c r="C454" s="136"/>
      <c r="D454" s="136"/>
      <c r="E454" s="140"/>
      <c r="F454" s="27">
        <v>306040000</v>
      </c>
      <c r="G454" s="28" t="s">
        <v>43</v>
      </c>
      <c r="H454" s="145"/>
      <c r="I454" s="145"/>
      <c r="J454" s="145"/>
      <c r="K454" s="29">
        <v>500</v>
      </c>
      <c r="L454" s="30"/>
      <c r="M454" s="146"/>
      <c r="N454" s="146"/>
      <c r="O454" s="146"/>
      <c r="P454" s="147"/>
      <c r="Q454" s="31" t="s">
        <v>1</v>
      </c>
      <c r="R454" s="32" t="s">
        <v>1</v>
      </c>
      <c r="S454" s="15">
        <f>S455+S457+S459</f>
        <v>257942.19130999999</v>
      </c>
      <c r="T454" s="15">
        <f t="shared" ref="T454:Y454" si="111">T455+T457+T459</f>
        <v>257942.19130999999</v>
      </c>
      <c r="U454" s="15">
        <f t="shared" si="111"/>
        <v>222860.30791</v>
      </c>
      <c r="V454" s="15">
        <f t="shared" si="111"/>
        <v>212758.10905999999</v>
      </c>
      <c r="W454" s="15">
        <f t="shared" si="111"/>
        <v>448254.11910000001</v>
      </c>
      <c r="X454" s="15">
        <f t="shared" si="111"/>
        <v>380979.17239999998</v>
      </c>
      <c r="Y454" s="15">
        <f t="shared" si="111"/>
        <v>376973.0724</v>
      </c>
      <c r="Z454" s="6"/>
    </row>
    <row r="455" spans="1:26" ht="48" customHeight="1" x14ac:dyDescent="0.2">
      <c r="A455" s="1"/>
      <c r="B455" s="135">
        <v>306042001</v>
      </c>
      <c r="C455" s="135"/>
      <c r="D455" s="135"/>
      <c r="E455" s="138"/>
      <c r="F455" s="27">
        <v>306042000</v>
      </c>
      <c r="G455" s="46" t="s">
        <v>42</v>
      </c>
      <c r="H455" s="148"/>
      <c r="I455" s="148"/>
      <c r="J455" s="148"/>
      <c r="K455" s="29">
        <v>500</v>
      </c>
      <c r="L455" s="21"/>
      <c r="M455" s="149"/>
      <c r="N455" s="149"/>
      <c r="O455" s="149"/>
      <c r="P455" s="150"/>
      <c r="Q455" s="8" t="s">
        <v>1</v>
      </c>
      <c r="R455" s="9" t="s">
        <v>1</v>
      </c>
      <c r="S455" s="47">
        <f>S456</f>
        <v>172000</v>
      </c>
      <c r="T455" s="47">
        <f t="shared" ref="T455:Y455" si="112">T456</f>
        <v>172000</v>
      </c>
      <c r="U455" s="47">
        <f t="shared" si="112"/>
        <v>100000</v>
      </c>
      <c r="V455" s="47">
        <f t="shared" si="112"/>
        <v>95000</v>
      </c>
      <c r="W455" s="47">
        <f t="shared" si="112"/>
        <v>363456.06829999998</v>
      </c>
      <c r="X455" s="47">
        <f t="shared" si="112"/>
        <v>346507.6</v>
      </c>
      <c r="Y455" s="47">
        <f t="shared" si="112"/>
        <v>342501.5</v>
      </c>
      <c r="Z455" s="6"/>
    </row>
    <row r="456" spans="1:26" ht="48" customHeight="1" x14ac:dyDescent="0.2">
      <c r="A456" s="1"/>
      <c r="B456" s="48">
        <v>300000000</v>
      </c>
      <c r="C456" s="48">
        <v>306000000</v>
      </c>
      <c r="D456" s="49">
        <v>306042000</v>
      </c>
      <c r="E456" s="50">
        <v>306042001</v>
      </c>
      <c r="F456" s="35">
        <v>306042001</v>
      </c>
      <c r="G456" s="52" t="s">
        <v>1</v>
      </c>
      <c r="H456" s="80">
        <v>50</v>
      </c>
      <c r="I456" s="21" t="s">
        <v>8</v>
      </c>
      <c r="J456" s="20">
        <v>50065000</v>
      </c>
      <c r="K456" s="11">
        <v>500</v>
      </c>
      <c r="L456" s="21" t="s">
        <v>41</v>
      </c>
      <c r="M456" s="21" t="s">
        <v>6</v>
      </c>
      <c r="N456" s="21" t="s">
        <v>40</v>
      </c>
      <c r="O456" s="40" t="s">
        <v>39</v>
      </c>
      <c r="P456" s="40" t="s">
        <v>38</v>
      </c>
      <c r="Q456" s="9">
        <v>14</v>
      </c>
      <c r="R456" s="9">
        <v>3</v>
      </c>
      <c r="S456" s="113">
        <v>172000</v>
      </c>
      <c r="T456" s="113">
        <v>172000</v>
      </c>
      <c r="U456" s="113">
        <v>100000</v>
      </c>
      <c r="V456" s="113">
        <v>95000</v>
      </c>
      <c r="W456" s="113">
        <v>363456.06829999998</v>
      </c>
      <c r="X456" s="113">
        <v>346507.6</v>
      </c>
      <c r="Y456" s="113">
        <v>342501.5</v>
      </c>
      <c r="Z456" s="6"/>
    </row>
    <row r="457" spans="1:26" ht="48" customHeight="1" x14ac:dyDescent="0.2">
      <c r="A457" s="1"/>
      <c r="B457" s="135">
        <v>306042003</v>
      </c>
      <c r="C457" s="135"/>
      <c r="D457" s="135"/>
      <c r="E457" s="138"/>
      <c r="F457" s="45">
        <v>306042003</v>
      </c>
      <c r="G457" s="46" t="s">
        <v>37</v>
      </c>
      <c r="H457" s="148"/>
      <c r="I457" s="148"/>
      <c r="J457" s="148"/>
      <c r="K457" s="29">
        <v>500</v>
      </c>
      <c r="L457" s="21"/>
      <c r="M457" s="149"/>
      <c r="N457" s="149"/>
      <c r="O457" s="149"/>
      <c r="P457" s="150"/>
      <c r="Q457" s="8" t="s">
        <v>1</v>
      </c>
      <c r="R457" s="9" t="s">
        <v>1</v>
      </c>
      <c r="S457" s="47">
        <f>S458</f>
        <v>3000</v>
      </c>
      <c r="T457" s="47">
        <f t="shared" ref="T457:Y457" si="113">T458</f>
        <v>3000</v>
      </c>
      <c r="U457" s="47">
        <f t="shared" si="113"/>
        <v>2000</v>
      </c>
      <c r="V457" s="47">
        <f t="shared" si="113"/>
        <v>2000</v>
      </c>
      <c r="W457" s="47">
        <f t="shared" si="113"/>
        <v>2000</v>
      </c>
      <c r="X457" s="47">
        <f t="shared" si="113"/>
        <v>2000</v>
      </c>
      <c r="Y457" s="47">
        <f t="shared" si="113"/>
        <v>2000</v>
      </c>
      <c r="Z457" s="6"/>
    </row>
    <row r="458" spans="1:26" ht="48" customHeight="1" x14ac:dyDescent="0.2">
      <c r="A458" s="1"/>
      <c r="B458" s="48">
        <v>300000000</v>
      </c>
      <c r="C458" s="48">
        <v>306000000</v>
      </c>
      <c r="D458" s="49">
        <v>306042000</v>
      </c>
      <c r="E458" s="50">
        <v>306042003</v>
      </c>
      <c r="F458" s="109"/>
      <c r="G458" s="52" t="s">
        <v>1</v>
      </c>
      <c r="H458" s="80">
        <v>50</v>
      </c>
      <c r="I458" s="21" t="s">
        <v>8</v>
      </c>
      <c r="J458" s="20">
        <v>50073000</v>
      </c>
      <c r="K458" s="11">
        <v>500</v>
      </c>
      <c r="L458" s="21" t="s">
        <v>36</v>
      </c>
      <c r="M458" s="21" t="s">
        <v>6</v>
      </c>
      <c r="N458" s="21" t="s">
        <v>35</v>
      </c>
      <c r="O458" s="40" t="s">
        <v>34</v>
      </c>
      <c r="P458" s="40" t="s">
        <v>33</v>
      </c>
      <c r="Q458" s="9">
        <v>14</v>
      </c>
      <c r="R458" s="9">
        <v>3</v>
      </c>
      <c r="S458" s="113">
        <v>3000</v>
      </c>
      <c r="T458" s="113">
        <v>3000</v>
      </c>
      <c r="U458" s="113">
        <v>2000</v>
      </c>
      <c r="V458" s="113">
        <v>2000</v>
      </c>
      <c r="W458" s="113">
        <v>2000</v>
      </c>
      <c r="X458" s="113">
        <v>2000</v>
      </c>
      <c r="Y458" s="113">
        <v>2000</v>
      </c>
      <c r="Z458" s="6"/>
    </row>
    <row r="459" spans="1:26" ht="48" customHeight="1" x14ac:dyDescent="0.2">
      <c r="A459" s="1"/>
      <c r="B459" s="135">
        <v>306042004</v>
      </c>
      <c r="C459" s="135"/>
      <c r="D459" s="135"/>
      <c r="E459" s="138"/>
      <c r="F459" s="45">
        <v>306042004</v>
      </c>
      <c r="G459" s="46" t="s">
        <v>32</v>
      </c>
      <c r="H459" s="148"/>
      <c r="I459" s="148"/>
      <c r="J459" s="148"/>
      <c r="K459" s="29">
        <v>500</v>
      </c>
      <c r="L459" s="21"/>
      <c r="M459" s="149"/>
      <c r="N459" s="149"/>
      <c r="O459" s="149"/>
      <c r="P459" s="150"/>
      <c r="Q459" s="8" t="s">
        <v>1</v>
      </c>
      <c r="R459" s="9" t="s">
        <v>1</v>
      </c>
      <c r="S459" s="47">
        <f>S460+S461+S463+S464+S465+S466+S467+S468+S469+S470+S471+S472+S473+S474+S475+S476+S477+S478+S479+S480+S481+S482+S483+S484+S485+S462+S486+S487+S488+S489+S490+S491</f>
        <v>82942.191309999995</v>
      </c>
      <c r="T459" s="47">
        <f t="shared" ref="T459:Y459" si="114">T460+T461+T463+T464+T465+T466+T467+T468+T469+T470+T471+T472+T473+T474+T475+T476+T477+T478+T479+T480+T481+T482+T483+T484+T485+T462+T486+T487+T488+T489+T490+T491</f>
        <v>82942.191309999995</v>
      </c>
      <c r="U459" s="47">
        <f t="shared" si="114"/>
        <v>120860.30791</v>
      </c>
      <c r="V459" s="47">
        <f t="shared" si="114"/>
        <v>115758.10906</v>
      </c>
      <c r="W459" s="47">
        <f t="shared" si="114"/>
        <v>82798.050799999997</v>
      </c>
      <c r="X459" s="47">
        <f t="shared" si="114"/>
        <v>32471.572400000001</v>
      </c>
      <c r="Y459" s="47">
        <f t="shared" si="114"/>
        <v>32471.572400000001</v>
      </c>
      <c r="Z459" s="6"/>
    </row>
    <row r="460" spans="1:26" ht="48" customHeight="1" x14ac:dyDescent="0.2">
      <c r="A460" s="1"/>
      <c r="B460" s="2">
        <v>300000000</v>
      </c>
      <c r="C460" s="2">
        <v>306000000</v>
      </c>
      <c r="D460" s="3">
        <v>306042000</v>
      </c>
      <c r="E460" s="67">
        <v>306042004</v>
      </c>
      <c r="F460" s="109"/>
      <c r="G460" s="4" t="s">
        <v>1</v>
      </c>
      <c r="H460" s="69">
        <v>50</v>
      </c>
      <c r="I460" s="4" t="s">
        <v>8</v>
      </c>
      <c r="J460" s="70">
        <v>50130000</v>
      </c>
      <c r="K460" s="71">
        <v>500</v>
      </c>
      <c r="L460" s="5" t="s">
        <v>21</v>
      </c>
      <c r="M460" s="5" t="s">
        <v>6</v>
      </c>
      <c r="N460" s="72" t="s">
        <v>997</v>
      </c>
      <c r="O460" s="41" t="s">
        <v>10</v>
      </c>
      <c r="P460" s="41" t="s">
        <v>9</v>
      </c>
      <c r="Q460" s="56">
        <v>4</v>
      </c>
      <c r="R460" s="57">
        <v>1</v>
      </c>
      <c r="S460" s="123">
        <v>0</v>
      </c>
      <c r="T460" s="123">
        <v>0</v>
      </c>
      <c r="U460" s="123">
        <f>546.1905</f>
        <v>546.19050000000004</v>
      </c>
      <c r="V460" s="123">
        <f>528.6905</f>
        <v>528.69050000000004</v>
      </c>
      <c r="W460" s="123">
        <v>0</v>
      </c>
      <c r="X460" s="123">
        <v>0</v>
      </c>
      <c r="Y460" s="123">
        <v>0</v>
      </c>
      <c r="Z460" s="6"/>
    </row>
    <row r="461" spans="1:26" ht="48" customHeight="1" x14ac:dyDescent="0.2">
      <c r="A461" s="1"/>
      <c r="B461" s="75">
        <v>300000000</v>
      </c>
      <c r="C461" s="75">
        <v>306000000</v>
      </c>
      <c r="D461" s="76">
        <v>306042000</v>
      </c>
      <c r="E461" s="77">
        <v>306042004</v>
      </c>
      <c r="F461" s="68" t="s">
        <v>1</v>
      </c>
      <c r="G461" s="79" t="s">
        <v>1</v>
      </c>
      <c r="H461" s="80">
        <v>50</v>
      </c>
      <c r="I461" s="79" t="s">
        <v>8</v>
      </c>
      <c r="J461" s="20">
        <v>50115000</v>
      </c>
      <c r="K461" s="71">
        <v>500</v>
      </c>
      <c r="L461" s="60" t="s">
        <v>25</v>
      </c>
      <c r="M461" s="60" t="s">
        <v>6</v>
      </c>
      <c r="N461" s="21" t="s">
        <v>11</v>
      </c>
      <c r="O461" s="40" t="s">
        <v>10</v>
      </c>
      <c r="P461" s="40" t="s">
        <v>9</v>
      </c>
      <c r="Q461" s="31">
        <v>4</v>
      </c>
      <c r="R461" s="32">
        <v>9</v>
      </c>
      <c r="S461" s="114">
        <v>0</v>
      </c>
      <c r="T461" s="114">
        <v>0</v>
      </c>
      <c r="U461" s="114">
        <v>244.62544</v>
      </c>
      <c r="V461" s="114">
        <v>244.62544</v>
      </c>
      <c r="W461" s="114">
        <v>0</v>
      </c>
      <c r="X461" s="114">
        <v>0</v>
      </c>
      <c r="Y461" s="114">
        <v>0</v>
      </c>
      <c r="Z461" s="6"/>
    </row>
    <row r="462" spans="1:26" ht="48" customHeight="1" x14ac:dyDescent="0.2">
      <c r="A462" s="1"/>
      <c r="B462" s="75"/>
      <c r="C462" s="75"/>
      <c r="D462" s="76"/>
      <c r="E462" s="77"/>
      <c r="F462" s="78" t="s">
        <v>1</v>
      </c>
      <c r="G462" s="79"/>
      <c r="H462" s="80">
        <v>50</v>
      </c>
      <c r="I462" s="79" t="s">
        <v>8</v>
      </c>
      <c r="J462" s="124" t="s">
        <v>1134</v>
      </c>
      <c r="K462" s="125" t="s">
        <v>1135</v>
      </c>
      <c r="L462" s="115" t="s">
        <v>1136</v>
      </c>
      <c r="M462" s="60" t="s">
        <v>6</v>
      </c>
      <c r="N462" s="21" t="s">
        <v>11</v>
      </c>
      <c r="O462" s="116" t="s">
        <v>1137</v>
      </c>
      <c r="P462" s="116" t="s">
        <v>1138</v>
      </c>
      <c r="Q462" s="31">
        <v>4</v>
      </c>
      <c r="R462" s="32">
        <v>9</v>
      </c>
      <c r="S462" s="114">
        <v>12338.302</v>
      </c>
      <c r="T462" s="114">
        <v>12338.302</v>
      </c>
      <c r="U462" s="114">
        <v>0</v>
      </c>
      <c r="V462" s="114">
        <v>0</v>
      </c>
      <c r="W462" s="114">
        <v>0</v>
      </c>
      <c r="X462" s="114">
        <v>0</v>
      </c>
      <c r="Y462" s="114">
        <v>0</v>
      </c>
      <c r="Z462" s="6"/>
    </row>
    <row r="463" spans="1:26" ht="48" customHeight="1" x14ac:dyDescent="0.2">
      <c r="A463" s="1"/>
      <c r="B463" s="75">
        <v>300000000</v>
      </c>
      <c r="C463" s="75">
        <v>306000000</v>
      </c>
      <c r="D463" s="76">
        <v>306042000</v>
      </c>
      <c r="E463" s="77">
        <v>306042004</v>
      </c>
      <c r="F463" s="78"/>
      <c r="G463" s="79" t="s">
        <v>1</v>
      </c>
      <c r="H463" s="80">
        <v>50</v>
      </c>
      <c r="I463" s="79" t="s">
        <v>8</v>
      </c>
      <c r="J463" s="20">
        <v>50098000</v>
      </c>
      <c r="K463" s="71">
        <v>500</v>
      </c>
      <c r="L463" s="60" t="s">
        <v>29</v>
      </c>
      <c r="M463" s="60" t="s">
        <v>6</v>
      </c>
      <c r="N463" s="21" t="s">
        <v>11</v>
      </c>
      <c r="O463" s="40" t="s">
        <v>10</v>
      </c>
      <c r="P463" s="40" t="s">
        <v>9</v>
      </c>
      <c r="Q463" s="31">
        <v>5</v>
      </c>
      <c r="R463" s="32">
        <v>1</v>
      </c>
      <c r="S463" s="15">
        <v>0</v>
      </c>
      <c r="T463" s="16">
        <v>0</v>
      </c>
      <c r="U463" s="15">
        <v>0</v>
      </c>
      <c r="V463" s="15">
        <v>0</v>
      </c>
      <c r="W463" s="16">
        <v>0</v>
      </c>
      <c r="X463" s="15">
        <v>0</v>
      </c>
      <c r="Y463" s="16">
        <v>0</v>
      </c>
      <c r="Z463" s="6"/>
    </row>
    <row r="464" spans="1:26" ht="48" customHeight="1" x14ac:dyDescent="0.2">
      <c r="A464" s="1"/>
      <c r="B464" s="75">
        <v>300000000</v>
      </c>
      <c r="C464" s="75">
        <v>306000000</v>
      </c>
      <c r="D464" s="76">
        <v>306042000</v>
      </c>
      <c r="E464" s="77">
        <v>306042004</v>
      </c>
      <c r="F464" s="78" t="s">
        <v>1</v>
      </c>
      <c r="G464" s="79" t="s">
        <v>1</v>
      </c>
      <c r="H464" s="80">
        <v>50</v>
      </c>
      <c r="I464" s="79" t="s">
        <v>8</v>
      </c>
      <c r="J464" s="20">
        <v>50100000</v>
      </c>
      <c r="K464" s="71">
        <v>500</v>
      </c>
      <c r="L464" s="60" t="s">
        <v>28</v>
      </c>
      <c r="M464" s="60" t="s">
        <v>6</v>
      </c>
      <c r="N464" s="21" t="s">
        <v>11</v>
      </c>
      <c r="O464" s="40" t="s">
        <v>10</v>
      </c>
      <c r="P464" s="40" t="s">
        <v>9</v>
      </c>
      <c r="Q464" s="31">
        <v>5</v>
      </c>
      <c r="R464" s="32">
        <v>1</v>
      </c>
      <c r="S464" s="15">
        <v>0</v>
      </c>
      <c r="T464" s="16">
        <v>0</v>
      </c>
      <c r="U464" s="15">
        <v>0</v>
      </c>
      <c r="V464" s="15">
        <v>0</v>
      </c>
      <c r="W464" s="16">
        <v>0</v>
      </c>
      <c r="X464" s="15">
        <v>0</v>
      </c>
      <c r="Y464" s="16">
        <v>0</v>
      </c>
      <c r="Z464" s="6"/>
    </row>
    <row r="465" spans="1:26" ht="48" customHeight="1" x14ac:dyDescent="0.2">
      <c r="A465" s="1"/>
      <c r="B465" s="75">
        <v>300000000</v>
      </c>
      <c r="C465" s="75">
        <v>306000000</v>
      </c>
      <c r="D465" s="76">
        <v>306042000</v>
      </c>
      <c r="E465" s="77">
        <v>306042004</v>
      </c>
      <c r="F465" s="78" t="s">
        <v>1</v>
      </c>
      <c r="G465" s="79" t="s">
        <v>1</v>
      </c>
      <c r="H465" s="80">
        <v>50</v>
      </c>
      <c r="I465" s="79" t="s">
        <v>8</v>
      </c>
      <c r="J465" s="20">
        <v>50138100</v>
      </c>
      <c r="K465" s="71">
        <v>500</v>
      </c>
      <c r="L465" s="60" t="s">
        <v>19</v>
      </c>
      <c r="M465" s="60" t="s">
        <v>6</v>
      </c>
      <c r="N465" s="21" t="s">
        <v>11</v>
      </c>
      <c r="O465" s="40" t="s">
        <v>10</v>
      </c>
      <c r="P465" s="40" t="s">
        <v>9</v>
      </c>
      <c r="Q465" s="31">
        <v>5</v>
      </c>
      <c r="R465" s="32">
        <v>1</v>
      </c>
      <c r="S465" s="15">
        <v>0</v>
      </c>
      <c r="T465" s="16">
        <v>0</v>
      </c>
      <c r="U465" s="15">
        <v>0</v>
      </c>
      <c r="V465" s="15">
        <v>0</v>
      </c>
      <c r="W465" s="16">
        <v>0</v>
      </c>
      <c r="X465" s="15">
        <v>0</v>
      </c>
      <c r="Y465" s="16">
        <v>0</v>
      </c>
      <c r="Z465" s="6"/>
    </row>
    <row r="466" spans="1:26" ht="48" customHeight="1" x14ac:dyDescent="0.2">
      <c r="A466" s="1"/>
      <c r="B466" s="75">
        <v>300000000</v>
      </c>
      <c r="C466" s="75">
        <v>306000000</v>
      </c>
      <c r="D466" s="76">
        <v>306042000</v>
      </c>
      <c r="E466" s="77">
        <v>306042004</v>
      </c>
      <c r="F466" s="78" t="s">
        <v>1</v>
      </c>
      <c r="G466" s="79" t="s">
        <v>1</v>
      </c>
      <c r="H466" s="80">
        <v>50</v>
      </c>
      <c r="I466" s="79" t="s">
        <v>8</v>
      </c>
      <c r="J466" s="20">
        <v>50143000</v>
      </c>
      <c r="K466" s="71">
        <v>500</v>
      </c>
      <c r="L466" s="60" t="s">
        <v>31</v>
      </c>
      <c r="M466" s="60" t="s">
        <v>6</v>
      </c>
      <c r="N466" s="21" t="s">
        <v>11</v>
      </c>
      <c r="O466" s="40" t="s">
        <v>10</v>
      </c>
      <c r="P466" s="40" t="s">
        <v>9</v>
      </c>
      <c r="Q466" s="31">
        <v>5</v>
      </c>
      <c r="R466" s="32">
        <v>1</v>
      </c>
      <c r="S466" s="15">
        <v>0</v>
      </c>
      <c r="T466" s="16">
        <v>0</v>
      </c>
      <c r="U466" s="15">
        <v>0</v>
      </c>
      <c r="V466" s="15">
        <v>0</v>
      </c>
      <c r="W466" s="16">
        <v>0</v>
      </c>
      <c r="X466" s="15">
        <v>0</v>
      </c>
      <c r="Y466" s="16">
        <v>0</v>
      </c>
      <c r="Z466" s="6"/>
    </row>
    <row r="467" spans="1:26" ht="48" customHeight="1" x14ac:dyDescent="0.2">
      <c r="A467" s="1"/>
      <c r="B467" s="75">
        <v>300000000</v>
      </c>
      <c r="C467" s="75">
        <v>306000000</v>
      </c>
      <c r="D467" s="76">
        <v>306042000</v>
      </c>
      <c r="E467" s="77">
        <v>306042004</v>
      </c>
      <c r="F467" s="78" t="s">
        <v>1</v>
      </c>
      <c r="G467" s="79" t="s">
        <v>1</v>
      </c>
      <c r="H467" s="80">
        <v>50</v>
      </c>
      <c r="I467" s="79" t="s">
        <v>8</v>
      </c>
      <c r="J467" s="20">
        <v>50146000</v>
      </c>
      <c r="K467" s="71">
        <v>500</v>
      </c>
      <c r="L467" s="60" t="s">
        <v>18</v>
      </c>
      <c r="M467" s="60" t="s">
        <v>6</v>
      </c>
      <c r="N467" s="21" t="s">
        <v>11</v>
      </c>
      <c r="O467" s="40" t="s">
        <v>10</v>
      </c>
      <c r="P467" s="40" t="s">
        <v>9</v>
      </c>
      <c r="Q467" s="31">
        <v>5</v>
      </c>
      <c r="R467" s="32">
        <v>1</v>
      </c>
      <c r="S467" s="15">
        <v>0</v>
      </c>
      <c r="T467" s="16">
        <v>0</v>
      </c>
      <c r="U467" s="15">
        <v>0</v>
      </c>
      <c r="V467" s="15">
        <v>0</v>
      </c>
      <c r="W467" s="16">
        <v>0</v>
      </c>
      <c r="X467" s="15">
        <v>0</v>
      </c>
      <c r="Y467" s="16">
        <v>0</v>
      </c>
      <c r="Z467" s="6"/>
    </row>
    <row r="468" spans="1:26" ht="48" customHeight="1" x14ac:dyDescent="0.2">
      <c r="A468" s="1"/>
      <c r="B468" s="75">
        <v>300000000</v>
      </c>
      <c r="C468" s="75">
        <v>306000000</v>
      </c>
      <c r="D468" s="76">
        <v>306042000</v>
      </c>
      <c r="E468" s="77">
        <v>306042004</v>
      </c>
      <c r="F468" s="78" t="s">
        <v>1</v>
      </c>
      <c r="G468" s="79" t="s">
        <v>1</v>
      </c>
      <c r="H468" s="80">
        <v>50</v>
      </c>
      <c r="I468" s="79" t="s">
        <v>8</v>
      </c>
      <c r="J468" s="20">
        <v>50112000</v>
      </c>
      <c r="K468" s="71">
        <v>500</v>
      </c>
      <c r="L468" s="60" t="s">
        <v>16</v>
      </c>
      <c r="M468" s="60" t="s">
        <v>6</v>
      </c>
      <c r="N468" s="21" t="s">
        <v>11</v>
      </c>
      <c r="O468" s="40" t="s">
        <v>10</v>
      </c>
      <c r="P468" s="40" t="s">
        <v>9</v>
      </c>
      <c r="Q468" s="31">
        <v>5</v>
      </c>
      <c r="R468" s="32">
        <v>3</v>
      </c>
      <c r="S468" s="15">
        <v>0</v>
      </c>
      <c r="T468" s="16">
        <v>0</v>
      </c>
      <c r="U468" s="15">
        <v>0</v>
      </c>
      <c r="V468" s="15">
        <v>0</v>
      </c>
      <c r="W468" s="16">
        <v>0</v>
      </c>
      <c r="X468" s="15">
        <v>0</v>
      </c>
      <c r="Y468" s="16">
        <v>0</v>
      </c>
      <c r="Z468" s="6"/>
    </row>
    <row r="469" spans="1:26" ht="48" customHeight="1" x14ac:dyDescent="0.2">
      <c r="A469" s="1"/>
      <c r="B469" s="75">
        <v>300000000</v>
      </c>
      <c r="C469" s="75">
        <v>306000000</v>
      </c>
      <c r="D469" s="76">
        <v>306042000</v>
      </c>
      <c r="E469" s="77">
        <v>306042004</v>
      </c>
      <c r="F469" s="78" t="s">
        <v>1</v>
      </c>
      <c r="G469" s="79" t="s">
        <v>1</v>
      </c>
      <c r="H469" s="80">
        <v>50</v>
      </c>
      <c r="I469" s="79" t="s">
        <v>8</v>
      </c>
      <c r="J469" s="20">
        <v>50200000</v>
      </c>
      <c r="K469" s="71">
        <v>500</v>
      </c>
      <c r="L469" s="115" t="s">
        <v>1146</v>
      </c>
      <c r="M469" s="60" t="s">
        <v>6</v>
      </c>
      <c r="N469" s="21" t="s">
        <v>11</v>
      </c>
      <c r="O469" s="40" t="s">
        <v>10</v>
      </c>
      <c r="P469" s="40" t="s">
        <v>9</v>
      </c>
      <c r="Q469" s="31">
        <v>5</v>
      </c>
      <c r="R469" s="32">
        <v>3</v>
      </c>
      <c r="S469" s="113">
        <v>9625.1720000000005</v>
      </c>
      <c r="T469" s="113">
        <v>9625.1720000000005</v>
      </c>
      <c r="U469" s="113">
        <f>10745.722+3543.68</f>
        <v>14289.402</v>
      </c>
      <c r="V469" s="113">
        <f>10745.722+3543.68</f>
        <v>14289.402</v>
      </c>
      <c r="W469" s="113">
        <v>7282.4784</v>
      </c>
      <c r="X469" s="113">
        <v>0</v>
      </c>
      <c r="Y469" s="113">
        <v>0</v>
      </c>
      <c r="Z469" s="6"/>
    </row>
    <row r="470" spans="1:26" ht="48" customHeight="1" x14ac:dyDescent="0.2">
      <c r="A470" s="1"/>
      <c r="B470" s="75">
        <v>300000000</v>
      </c>
      <c r="C470" s="75">
        <v>306000000</v>
      </c>
      <c r="D470" s="76">
        <v>306042000</v>
      </c>
      <c r="E470" s="77">
        <v>306042004</v>
      </c>
      <c r="F470" s="78" t="s">
        <v>1</v>
      </c>
      <c r="G470" s="79" t="s">
        <v>1</v>
      </c>
      <c r="H470" s="80">
        <v>50</v>
      </c>
      <c r="I470" s="79" t="s">
        <v>8</v>
      </c>
      <c r="J470" s="20">
        <v>50122000</v>
      </c>
      <c r="K470" s="71">
        <v>500</v>
      </c>
      <c r="L470" s="60" t="s">
        <v>12</v>
      </c>
      <c r="M470" s="60" t="s">
        <v>6</v>
      </c>
      <c r="N470" s="21" t="s">
        <v>11</v>
      </c>
      <c r="O470" s="40" t="s">
        <v>10</v>
      </c>
      <c r="P470" s="40" t="s">
        <v>9</v>
      </c>
      <c r="Q470" s="31">
        <v>5</v>
      </c>
      <c r="R470" s="32">
        <v>3</v>
      </c>
      <c r="S470" s="15">
        <v>0</v>
      </c>
      <c r="T470" s="16">
        <v>0</v>
      </c>
      <c r="U470" s="15">
        <v>0</v>
      </c>
      <c r="V470" s="15">
        <v>0</v>
      </c>
      <c r="W470" s="16">
        <v>0</v>
      </c>
      <c r="X470" s="15">
        <v>0</v>
      </c>
      <c r="Y470" s="16">
        <v>0</v>
      </c>
      <c r="Z470" s="6"/>
    </row>
    <row r="471" spans="1:26" ht="48" customHeight="1" x14ac:dyDescent="0.2">
      <c r="A471" s="1"/>
      <c r="B471" s="75">
        <v>300000000</v>
      </c>
      <c r="C471" s="75">
        <v>306000000</v>
      </c>
      <c r="D471" s="76">
        <v>306042000</v>
      </c>
      <c r="E471" s="77">
        <v>306042004</v>
      </c>
      <c r="F471" s="78" t="s">
        <v>1</v>
      </c>
      <c r="G471" s="79" t="s">
        <v>1</v>
      </c>
      <c r="H471" s="80">
        <v>50</v>
      </c>
      <c r="I471" s="79" t="s">
        <v>8</v>
      </c>
      <c r="J471" s="20">
        <v>50134100</v>
      </c>
      <c r="K471" s="71">
        <v>500</v>
      </c>
      <c r="L471" s="60" t="s">
        <v>23</v>
      </c>
      <c r="M471" s="60" t="s">
        <v>6</v>
      </c>
      <c r="N471" s="21" t="s">
        <v>11</v>
      </c>
      <c r="O471" s="40" t="s">
        <v>10</v>
      </c>
      <c r="P471" s="40" t="s">
        <v>9</v>
      </c>
      <c r="Q471" s="31">
        <v>5</v>
      </c>
      <c r="R471" s="32">
        <v>3</v>
      </c>
      <c r="S471" s="113">
        <v>3638.5062800000001</v>
      </c>
      <c r="T471" s="113">
        <v>3638.5062800000001</v>
      </c>
      <c r="U471" s="113">
        <v>0</v>
      </c>
      <c r="V471" s="113">
        <v>0</v>
      </c>
      <c r="W471" s="113">
        <v>0</v>
      </c>
      <c r="X471" s="113">
        <v>0</v>
      </c>
      <c r="Y471" s="113">
        <v>0</v>
      </c>
      <c r="Z471" s="6"/>
    </row>
    <row r="472" spans="1:26" ht="48" customHeight="1" x14ac:dyDescent="0.2">
      <c r="A472" s="1"/>
      <c r="B472" s="75">
        <v>300000000</v>
      </c>
      <c r="C472" s="75">
        <v>306000000</v>
      </c>
      <c r="D472" s="76">
        <v>306042000</v>
      </c>
      <c r="E472" s="77">
        <v>306042004</v>
      </c>
      <c r="F472" s="78" t="s">
        <v>1</v>
      </c>
      <c r="G472" s="79" t="s">
        <v>1</v>
      </c>
      <c r="H472" s="80">
        <v>50</v>
      </c>
      <c r="I472" s="79" t="s">
        <v>8</v>
      </c>
      <c r="J472" s="20">
        <v>50145000</v>
      </c>
      <c r="K472" s="71">
        <v>500</v>
      </c>
      <c r="L472" s="60" t="s">
        <v>20</v>
      </c>
      <c r="M472" s="60" t="s">
        <v>6</v>
      </c>
      <c r="N472" s="21" t="s">
        <v>11</v>
      </c>
      <c r="O472" s="40" t="s">
        <v>10</v>
      </c>
      <c r="P472" s="40" t="s">
        <v>9</v>
      </c>
      <c r="Q472" s="31">
        <v>5</v>
      </c>
      <c r="R472" s="32">
        <v>3</v>
      </c>
      <c r="S472" s="113">
        <v>5274.7</v>
      </c>
      <c r="T472" s="113">
        <v>5274.7</v>
      </c>
      <c r="U472" s="113">
        <v>0</v>
      </c>
      <c r="V472" s="113">
        <v>0</v>
      </c>
      <c r="W472" s="113">
        <v>0</v>
      </c>
      <c r="X472" s="113">
        <v>0</v>
      </c>
      <c r="Y472" s="113">
        <v>0</v>
      </c>
      <c r="Z472" s="6"/>
    </row>
    <row r="473" spans="1:26" ht="48" customHeight="1" x14ac:dyDescent="0.2">
      <c r="A473" s="1"/>
      <c r="B473" s="75">
        <v>300000000</v>
      </c>
      <c r="C473" s="75">
        <v>306000000</v>
      </c>
      <c r="D473" s="76">
        <v>306042000</v>
      </c>
      <c r="E473" s="77">
        <v>306042004</v>
      </c>
      <c r="F473" s="78" t="s">
        <v>1</v>
      </c>
      <c r="G473" s="79" t="s">
        <v>1</v>
      </c>
      <c r="H473" s="80">
        <v>50</v>
      </c>
      <c r="I473" s="79" t="s">
        <v>8</v>
      </c>
      <c r="J473" s="20">
        <v>50096000</v>
      </c>
      <c r="K473" s="71">
        <v>500</v>
      </c>
      <c r="L473" s="60" t="s">
        <v>17</v>
      </c>
      <c r="M473" s="60" t="s">
        <v>6</v>
      </c>
      <c r="N473" s="21" t="s">
        <v>11</v>
      </c>
      <c r="O473" s="40" t="s">
        <v>10</v>
      </c>
      <c r="P473" s="40" t="s">
        <v>9</v>
      </c>
      <c r="Q473" s="31">
        <v>6</v>
      </c>
      <c r="R473" s="32">
        <v>5</v>
      </c>
      <c r="S473" s="113">
        <f>21087.16838</f>
        <v>21087.168379999999</v>
      </c>
      <c r="T473" s="113">
        <v>21087.168379999999</v>
      </c>
      <c r="U473" s="113">
        <v>7844.72336</v>
      </c>
      <c r="V473" s="113">
        <v>7844.72336</v>
      </c>
      <c r="W473" s="113">
        <v>0</v>
      </c>
      <c r="X473" s="113">
        <v>0</v>
      </c>
      <c r="Y473" s="113">
        <v>0</v>
      </c>
      <c r="Z473" s="6"/>
    </row>
    <row r="474" spans="1:26" ht="48" customHeight="1" x14ac:dyDescent="0.2">
      <c r="A474" s="1"/>
      <c r="B474" s="75">
        <v>300000000</v>
      </c>
      <c r="C474" s="75">
        <v>306000000</v>
      </c>
      <c r="D474" s="76">
        <v>306042000</v>
      </c>
      <c r="E474" s="77">
        <v>306042004</v>
      </c>
      <c r="F474" s="78" t="s">
        <v>1</v>
      </c>
      <c r="G474" s="79" t="s">
        <v>1</v>
      </c>
      <c r="H474" s="80">
        <v>50</v>
      </c>
      <c r="I474" s="79" t="s">
        <v>8</v>
      </c>
      <c r="J474" s="20">
        <v>50111000</v>
      </c>
      <c r="K474" s="71">
        <v>500</v>
      </c>
      <c r="L474" s="60" t="s">
        <v>30</v>
      </c>
      <c r="M474" s="60" t="s">
        <v>6</v>
      </c>
      <c r="N474" s="21" t="s">
        <v>11</v>
      </c>
      <c r="O474" s="40" t="s">
        <v>10</v>
      </c>
      <c r="P474" s="40" t="s">
        <v>9</v>
      </c>
      <c r="Q474" s="31">
        <v>8</v>
      </c>
      <c r="R474" s="32">
        <v>1</v>
      </c>
      <c r="S474" s="113">
        <v>3253.4020700000001</v>
      </c>
      <c r="T474" s="113">
        <v>3253.4020700000001</v>
      </c>
      <c r="U474" s="113">
        <v>0</v>
      </c>
      <c r="V474" s="113">
        <v>0</v>
      </c>
      <c r="W474" s="113">
        <v>0</v>
      </c>
      <c r="X474" s="113">
        <v>0</v>
      </c>
      <c r="Y474" s="113">
        <v>0</v>
      </c>
      <c r="Z474" s="6"/>
    </row>
    <row r="475" spans="1:26" ht="48" customHeight="1" x14ac:dyDescent="0.2">
      <c r="A475" s="1"/>
      <c r="B475" s="75">
        <v>300000000</v>
      </c>
      <c r="C475" s="75">
        <v>306000000</v>
      </c>
      <c r="D475" s="76">
        <v>306042000</v>
      </c>
      <c r="E475" s="77">
        <v>306042004</v>
      </c>
      <c r="F475" s="78" t="s">
        <v>1</v>
      </c>
      <c r="G475" s="79" t="s">
        <v>1</v>
      </c>
      <c r="H475" s="80">
        <v>50</v>
      </c>
      <c r="I475" s="79" t="s">
        <v>8</v>
      </c>
      <c r="J475" s="20">
        <v>50145000</v>
      </c>
      <c r="K475" s="71">
        <v>500</v>
      </c>
      <c r="L475" s="60" t="s">
        <v>26</v>
      </c>
      <c r="M475" s="60" t="s">
        <v>6</v>
      </c>
      <c r="N475" s="21" t="s">
        <v>11</v>
      </c>
      <c r="O475" s="40" t="s">
        <v>10</v>
      </c>
      <c r="P475" s="40" t="s">
        <v>9</v>
      </c>
      <c r="Q475" s="31">
        <v>8</v>
      </c>
      <c r="R475" s="32">
        <v>1</v>
      </c>
      <c r="S475" s="113">
        <v>500</v>
      </c>
      <c r="T475" s="113">
        <v>500</v>
      </c>
      <c r="U475" s="113">
        <v>0</v>
      </c>
      <c r="V475" s="113">
        <v>0</v>
      </c>
      <c r="W475" s="113">
        <v>0</v>
      </c>
      <c r="X475" s="113">
        <v>0</v>
      </c>
      <c r="Y475" s="113">
        <v>0</v>
      </c>
      <c r="Z475" s="6"/>
    </row>
    <row r="476" spans="1:26" ht="48" customHeight="1" x14ac:dyDescent="0.2">
      <c r="A476" s="1"/>
      <c r="B476" s="75">
        <v>300000000</v>
      </c>
      <c r="C476" s="75">
        <v>306000000</v>
      </c>
      <c r="D476" s="76">
        <v>306042000</v>
      </c>
      <c r="E476" s="77">
        <v>306042004</v>
      </c>
      <c r="F476" s="78" t="s">
        <v>1</v>
      </c>
      <c r="G476" s="79" t="s">
        <v>1</v>
      </c>
      <c r="H476" s="80">
        <v>50</v>
      </c>
      <c r="I476" s="79" t="s">
        <v>8</v>
      </c>
      <c r="J476" s="20">
        <v>50203000</v>
      </c>
      <c r="K476" s="71">
        <v>500</v>
      </c>
      <c r="L476" s="60" t="s">
        <v>17</v>
      </c>
      <c r="M476" s="60" t="s">
        <v>6</v>
      </c>
      <c r="N476" s="21" t="s">
        <v>11</v>
      </c>
      <c r="O476" s="40" t="s">
        <v>10</v>
      </c>
      <c r="P476" s="40" t="s">
        <v>9</v>
      </c>
      <c r="Q476" s="31">
        <v>14</v>
      </c>
      <c r="R476" s="32">
        <v>3</v>
      </c>
      <c r="S476" s="15">
        <v>0</v>
      </c>
      <c r="T476" s="16">
        <v>0</v>
      </c>
      <c r="U476" s="15">
        <v>0</v>
      </c>
      <c r="V476" s="15">
        <v>0</v>
      </c>
      <c r="W476" s="16">
        <v>0</v>
      </c>
      <c r="X476" s="15">
        <v>0</v>
      </c>
      <c r="Y476" s="16">
        <v>0</v>
      </c>
      <c r="Z476" s="6"/>
    </row>
    <row r="477" spans="1:26" ht="48" customHeight="1" x14ac:dyDescent="0.2">
      <c r="A477" s="1"/>
      <c r="B477" s="75">
        <v>300000000</v>
      </c>
      <c r="C477" s="75">
        <v>306000000</v>
      </c>
      <c r="D477" s="76">
        <v>306042000</v>
      </c>
      <c r="E477" s="77">
        <v>306042004</v>
      </c>
      <c r="F477" s="78" t="s">
        <v>1</v>
      </c>
      <c r="G477" s="79" t="s">
        <v>1</v>
      </c>
      <c r="H477" s="80">
        <v>50</v>
      </c>
      <c r="I477" s="79" t="s">
        <v>8</v>
      </c>
      <c r="J477" s="20">
        <v>50204000</v>
      </c>
      <c r="K477" s="71">
        <v>500</v>
      </c>
      <c r="L477" s="60" t="s">
        <v>998</v>
      </c>
      <c r="M477" s="60" t="s">
        <v>6</v>
      </c>
      <c r="N477" s="21" t="s">
        <v>11</v>
      </c>
      <c r="O477" s="40" t="s">
        <v>10</v>
      </c>
      <c r="P477" s="40" t="s">
        <v>9</v>
      </c>
      <c r="Q477" s="31">
        <v>14</v>
      </c>
      <c r="R477" s="32">
        <v>3</v>
      </c>
      <c r="S477" s="15">
        <v>0</v>
      </c>
      <c r="T477" s="16">
        <v>0</v>
      </c>
      <c r="U477" s="15">
        <v>0</v>
      </c>
      <c r="V477" s="15">
        <v>0</v>
      </c>
      <c r="W477" s="16">
        <v>0</v>
      </c>
      <c r="X477" s="15">
        <v>0</v>
      </c>
      <c r="Y477" s="16">
        <v>0</v>
      </c>
      <c r="Z477" s="6"/>
    </row>
    <row r="478" spans="1:26" ht="48" customHeight="1" x14ac:dyDescent="0.2">
      <c r="A478" s="1"/>
      <c r="B478" s="75">
        <v>300000000</v>
      </c>
      <c r="C478" s="75">
        <v>306000000</v>
      </c>
      <c r="D478" s="76">
        <v>306042000</v>
      </c>
      <c r="E478" s="77">
        <v>306042004</v>
      </c>
      <c r="F478" s="78" t="s">
        <v>1</v>
      </c>
      <c r="G478" s="79" t="s">
        <v>1</v>
      </c>
      <c r="H478" s="80">
        <v>50</v>
      </c>
      <c r="I478" s="79" t="s">
        <v>8</v>
      </c>
      <c r="J478" s="20">
        <v>50204000</v>
      </c>
      <c r="K478" s="71">
        <v>500</v>
      </c>
      <c r="L478" s="60" t="s">
        <v>999</v>
      </c>
      <c r="M478" s="60" t="s">
        <v>6</v>
      </c>
      <c r="N478" s="21" t="s">
        <v>11</v>
      </c>
      <c r="O478" s="40" t="s">
        <v>10</v>
      </c>
      <c r="P478" s="40" t="s">
        <v>9</v>
      </c>
      <c r="Q478" s="31">
        <v>14</v>
      </c>
      <c r="R478" s="32">
        <v>3</v>
      </c>
      <c r="S478" s="113">
        <v>2569.3870000000002</v>
      </c>
      <c r="T478" s="113">
        <v>2569.3870000000002</v>
      </c>
      <c r="U478" s="113">
        <v>0</v>
      </c>
      <c r="V478" s="113">
        <v>0</v>
      </c>
      <c r="W478" s="113">
        <v>0</v>
      </c>
      <c r="X478" s="113">
        <v>0</v>
      </c>
      <c r="Y478" s="113">
        <v>0</v>
      </c>
      <c r="Z478" s="6"/>
    </row>
    <row r="479" spans="1:26" ht="48" customHeight="1" x14ac:dyDescent="0.2">
      <c r="A479" s="1"/>
      <c r="B479" s="75">
        <v>300000000</v>
      </c>
      <c r="C479" s="75">
        <v>306000000</v>
      </c>
      <c r="D479" s="76">
        <v>306042000</v>
      </c>
      <c r="E479" s="77">
        <v>306042004</v>
      </c>
      <c r="F479" s="78" t="s">
        <v>1</v>
      </c>
      <c r="G479" s="79" t="s">
        <v>1</v>
      </c>
      <c r="H479" s="80">
        <v>50</v>
      </c>
      <c r="I479" s="79" t="s">
        <v>8</v>
      </c>
      <c r="J479" s="20">
        <v>50201000</v>
      </c>
      <c r="K479" s="71">
        <v>500</v>
      </c>
      <c r="L479" s="60" t="s">
        <v>1000</v>
      </c>
      <c r="M479" s="60" t="s">
        <v>6</v>
      </c>
      <c r="N479" s="21" t="s">
        <v>11</v>
      </c>
      <c r="O479" s="40" t="s">
        <v>10</v>
      </c>
      <c r="P479" s="40" t="s">
        <v>9</v>
      </c>
      <c r="Q479" s="31">
        <v>14</v>
      </c>
      <c r="R479" s="32">
        <v>3</v>
      </c>
      <c r="S479" s="113">
        <v>12921.42978</v>
      </c>
      <c r="T479" s="113">
        <v>12921.42978</v>
      </c>
      <c r="U479" s="113">
        <v>0</v>
      </c>
      <c r="V479" s="113">
        <v>0</v>
      </c>
      <c r="W479" s="113">
        <v>0</v>
      </c>
      <c r="X479" s="113">
        <v>0</v>
      </c>
      <c r="Y479" s="113">
        <v>0</v>
      </c>
      <c r="Z479" s="6"/>
    </row>
    <row r="480" spans="1:26" ht="48" customHeight="1" x14ac:dyDescent="0.2">
      <c r="A480" s="1"/>
      <c r="B480" s="75">
        <v>300000000</v>
      </c>
      <c r="C480" s="75">
        <v>306000000</v>
      </c>
      <c r="D480" s="76">
        <v>306042000</v>
      </c>
      <c r="E480" s="77">
        <v>306042004</v>
      </c>
      <c r="F480" s="78" t="s">
        <v>1</v>
      </c>
      <c r="G480" s="79" t="s">
        <v>1</v>
      </c>
      <c r="H480" s="80">
        <v>50</v>
      </c>
      <c r="I480" s="79" t="s">
        <v>8</v>
      </c>
      <c r="J480" s="20">
        <v>50110000</v>
      </c>
      <c r="K480" s="71">
        <v>500</v>
      </c>
      <c r="L480" s="60" t="s">
        <v>1000</v>
      </c>
      <c r="M480" s="60" t="s">
        <v>6</v>
      </c>
      <c r="N480" s="21" t="s">
        <v>11</v>
      </c>
      <c r="O480" s="40" t="s">
        <v>10</v>
      </c>
      <c r="P480" s="40" t="s">
        <v>9</v>
      </c>
      <c r="Q480" s="31">
        <v>14</v>
      </c>
      <c r="R480" s="32">
        <v>3</v>
      </c>
      <c r="S480" s="113">
        <v>2700</v>
      </c>
      <c r="T480" s="113">
        <v>2700</v>
      </c>
      <c r="U480" s="113">
        <v>9792.5400000000009</v>
      </c>
      <c r="V480" s="113">
        <v>9792.5400000000009</v>
      </c>
      <c r="W480" s="113">
        <v>0</v>
      </c>
      <c r="X480" s="113">
        <v>0</v>
      </c>
      <c r="Y480" s="113">
        <v>0</v>
      </c>
      <c r="Z480" s="6"/>
    </row>
    <row r="481" spans="1:26" ht="48" customHeight="1" x14ac:dyDescent="0.2">
      <c r="A481" s="1"/>
      <c r="B481" s="75">
        <v>300000000</v>
      </c>
      <c r="C481" s="75">
        <v>306000000</v>
      </c>
      <c r="D481" s="76">
        <v>306042000</v>
      </c>
      <c r="E481" s="77">
        <v>306042004</v>
      </c>
      <c r="F481" s="78" t="s">
        <v>1</v>
      </c>
      <c r="G481" s="79" t="s">
        <v>1</v>
      </c>
      <c r="H481" s="80">
        <v>50</v>
      </c>
      <c r="I481" s="79" t="s">
        <v>8</v>
      </c>
      <c r="J481" s="20">
        <v>50201000</v>
      </c>
      <c r="K481" s="71">
        <v>500</v>
      </c>
      <c r="L481" s="60" t="s">
        <v>27</v>
      </c>
      <c r="M481" s="60" t="s">
        <v>6</v>
      </c>
      <c r="N481" s="21" t="s">
        <v>11</v>
      </c>
      <c r="O481" s="40" t="s">
        <v>10</v>
      </c>
      <c r="P481" s="40" t="s">
        <v>9</v>
      </c>
      <c r="Q481" s="31">
        <v>14</v>
      </c>
      <c r="R481" s="32">
        <v>3</v>
      </c>
      <c r="S481" s="15">
        <v>0</v>
      </c>
      <c r="T481" s="16">
        <v>0</v>
      </c>
      <c r="U481" s="15">
        <v>0</v>
      </c>
      <c r="V481" s="15">
        <v>0</v>
      </c>
      <c r="W481" s="16">
        <v>0</v>
      </c>
      <c r="X481" s="15">
        <v>0</v>
      </c>
      <c r="Y481" s="16">
        <v>0</v>
      </c>
      <c r="Z481" s="6"/>
    </row>
    <row r="482" spans="1:26" ht="48" customHeight="1" x14ac:dyDescent="0.2">
      <c r="A482" s="1"/>
      <c r="B482" s="75">
        <v>300000000</v>
      </c>
      <c r="C482" s="75">
        <v>306000000</v>
      </c>
      <c r="D482" s="76">
        <v>306042000</v>
      </c>
      <c r="E482" s="77">
        <v>306042004</v>
      </c>
      <c r="F482" s="78" t="s">
        <v>1</v>
      </c>
      <c r="G482" s="79" t="s">
        <v>1</v>
      </c>
      <c r="H482" s="80">
        <v>50</v>
      </c>
      <c r="I482" s="79" t="s">
        <v>8</v>
      </c>
      <c r="J482" s="20">
        <v>50120000</v>
      </c>
      <c r="K482" s="71">
        <v>500</v>
      </c>
      <c r="L482" s="60" t="s">
        <v>1001</v>
      </c>
      <c r="M482" s="60" t="s">
        <v>6</v>
      </c>
      <c r="N482" s="21" t="s">
        <v>11</v>
      </c>
      <c r="O482" s="40" t="s">
        <v>10</v>
      </c>
      <c r="P482" s="40" t="s">
        <v>9</v>
      </c>
      <c r="Q482" s="31">
        <v>14</v>
      </c>
      <c r="R482" s="32">
        <v>3</v>
      </c>
      <c r="S482" s="15">
        <v>0</v>
      </c>
      <c r="T482" s="16">
        <v>0</v>
      </c>
      <c r="U482" s="15">
        <v>0</v>
      </c>
      <c r="V482" s="15">
        <v>0</v>
      </c>
      <c r="W482" s="16">
        <v>0</v>
      </c>
      <c r="X482" s="15">
        <v>0</v>
      </c>
      <c r="Y482" s="16">
        <v>0</v>
      </c>
      <c r="Z482" s="6"/>
    </row>
    <row r="483" spans="1:26" ht="48" customHeight="1" x14ac:dyDescent="0.2">
      <c r="A483" s="1"/>
      <c r="B483" s="75">
        <v>300000000</v>
      </c>
      <c r="C483" s="75">
        <v>306000000</v>
      </c>
      <c r="D483" s="76">
        <v>306042000</v>
      </c>
      <c r="E483" s="77">
        <v>306042004</v>
      </c>
      <c r="F483" s="78" t="s">
        <v>1</v>
      </c>
      <c r="G483" s="79" t="s">
        <v>1</v>
      </c>
      <c r="H483" s="80">
        <v>50</v>
      </c>
      <c r="I483" s="79" t="s">
        <v>8</v>
      </c>
      <c r="J483" s="20">
        <v>50148000</v>
      </c>
      <c r="K483" s="71">
        <v>500</v>
      </c>
      <c r="L483" s="60" t="s">
        <v>24</v>
      </c>
      <c r="M483" s="60" t="s">
        <v>6</v>
      </c>
      <c r="N483" s="21" t="s">
        <v>11</v>
      </c>
      <c r="O483" s="40" t="s">
        <v>10</v>
      </c>
      <c r="P483" s="40" t="s">
        <v>9</v>
      </c>
      <c r="Q483" s="31">
        <v>14</v>
      </c>
      <c r="R483" s="32">
        <v>3</v>
      </c>
      <c r="S483" s="15">
        <v>0</v>
      </c>
      <c r="T483" s="16">
        <v>0</v>
      </c>
      <c r="U483" s="15">
        <v>0</v>
      </c>
      <c r="V483" s="15">
        <v>0</v>
      </c>
      <c r="W483" s="16">
        <v>0</v>
      </c>
      <c r="X483" s="15">
        <v>0</v>
      </c>
      <c r="Y483" s="16">
        <v>0</v>
      </c>
      <c r="Z483" s="6"/>
    </row>
    <row r="484" spans="1:26" ht="48" customHeight="1" x14ac:dyDescent="0.2">
      <c r="A484" s="1"/>
      <c r="B484" s="75">
        <v>300000000</v>
      </c>
      <c r="C484" s="75">
        <v>306000000</v>
      </c>
      <c r="D484" s="76">
        <v>306042000</v>
      </c>
      <c r="E484" s="77">
        <v>306042004</v>
      </c>
      <c r="F484" s="78" t="s">
        <v>1</v>
      </c>
      <c r="G484" s="79" t="s">
        <v>1</v>
      </c>
      <c r="H484" s="80">
        <v>50</v>
      </c>
      <c r="I484" s="79" t="s">
        <v>8</v>
      </c>
      <c r="J484" s="20">
        <v>50150000</v>
      </c>
      <c r="K484" s="71">
        <v>500</v>
      </c>
      <c r="L484" s="60" t="s">
        <v>15</v>
      </c>
      <c r="M484" s="60" t="s">
        <v>6</v>
      </c>
      <c r="N484" s="21" t="s">
        <v>11</v>
      </c>
      <c r="O484" s="40" t="s">
        <v>10</v>
      </c>
      <c r="P484" s="40" t="s">
        <v>9</v>
      </c>
      <c r="Q484" s="31">
        <v>14</v>
      </c>
      <c r="R484" s="32">
        <v>3</v>
      </c>
      <c r="S484" s="113">
        <v>443.24279999999999</v>
      </c>
      <c r="T484" s="113">
        <v>443.24279999999999</v>
      </c>
      <c r="U484" s="113">
        <v>1621.99713</v>
      </c>
      <c r="V484" s="113">
        <v>1621.99713</v>
      </c>
      <c r="W484" s="113">
        <v>0</v>
      </c>
      <c r="X484" s="113">
        <v>0</v>
      </c>
      <c r="Y484" s="113">
        <v>0</v>
      </c>
      <c r="Z484" s="6"/>
    </row>
    <row r="485" spans="1:26" ht="48" customHeight="1" x14ac:dyDescent="0.2">
      <c r="A485" s="1"/>
      <c r="B485" s="75">
        <v>300000000</v>
      </c>
      <c r="C485" s="75">
        <v>306000000</v>
      </c>
      <c r="D485" s="76">
        <v>306042000</v>
      </c>
      <c r="E485" s="77">
        <v>306042004</v>
      </c>
      <c r="F485" s="78" t="s">
        <v>1</v>
      </c>
      <c r="G485" s="79" t="s">
        <v>1</v>
      </c>
      <c r="H485" s="80">
        <v>50</v>
      </c>
      <c r="I485" s="79" t="s">
        <v>8</v>
      </c>
      <c r="J485" s="20">
        <v>50199000</v>
      </c>
      <c r="K485" s="71">
        <v>500</v>
      </c>
      <c r="L485" s="60" t="s">
        <v>14</v>
      </c>
      <c r="M485" s="60" t="s">
        <v>6</v>
      </c>
      <c r="N485" s="21" t="s">
        <v>11</v>
      </c>
      <c r="O485" s="40" t="s">
        <v>10</v>
      </c>
      <c r="P485" s="40" t="s">
        <v>9</v>
      </c>
      <c r="Q485" s="9">
        <v>14</v>
      </c>
      <c r="R485" s="9">
        <v>3</v>
      </c>
      <c r="S485" s="14">
        <v>0</v>
      </c>
      <c r="T485" s="14">
        <v>0</v>
      </c>
      <c r="U485" s="14">
        <v>0</v>
      </c>
      <c r="V485" s="14">
        <v>0</v>
      </c>
      <c r="W485" s="14">
        <v>0</v>
      </c>
      <c r="X485" s="14">
        <v>0</v>
      </c>
      <c r="Y485" s="14">
        <v>0</v>
      </c>
      <c r="Z485" s="6"/>
    </row>
    <row r="486" spans="1:26" ht="48" customHeight="1" x14ac:dyDescent="0.2">
      <c r="A486" s="1"/>
      <c r="B486" s="75"/>
      <c r="C486" s="76"/>
      <c r="D486" s="76"/>
      <c r="E486" s="77"/>
      <c r="F486" s="78"/>
      <c r="G486" s="84"/>
      <c r="H486" s="80">
        <v>50</v>
      </c>
      <c r="I486" s="79" t="s">
        <v>8</v>
      </c>
      <c r="J486" s="20">
        <v>50097000</v>
      </c>
      <c r="K486" s="119" t="s">
        <v>1135</v>
      </c>
      <c r="L486" s="60" t="s">
        <v>14</v>
      </c>
      <c r="M486" s="60" t="s">
        <v>6</v>
      </c>
      <c r="N486" s="21" t="s">
        <v>11</v>
      </c>
      <c r="O486" s="40" t="s">
        <v>1147</v>
      </c>
      <c r="P486" s="40" t="s">
        <v>1148</v>
      </c>
      <c r="Q486" s="31">
        <v>14</v>
      </c>
      <c r="R486" s="32">
        <v>3</v>
      </c>
      <c r="S486" s="113">
        <v>0</v>
      </c>
      <c r="T486" s="113">
        <v>0</v>
      </c>
      <c r="U486" s="113">
        <v>2230</v>
      </c>
      <c r="V486" s="113">
        <v>2230</v>
      </c>
      <c r="W486" s="113">
        <v>0</v>
      </c>
      <c r="X486" s="113">
        <v>0</v>
      </c>
      <c r="Y486" s="113">
        <v>0</v>
      </c>
      <c r="Z486" s="6"/>
    </row>
    <row r="487" spans="1:26" ht="48" customHeight="1" x14ac:dyDescent="0.2">
      <c r="A487" s="1"/>
      <c r="B487" s="75"/>
      <c r="C487" s="76"/>
      <c r="D487" s="76"/>
      <c r="E487" s="77"/>
      <c r="F487" s="78"/>
      <c r="G487" s="84"/>
      <c r="H487" s="80">
        <v>50</v>
      </c>
      <c r="I487" s="79" t="s">
        <v>8</v>
      </c>
      <c r="J487" s="20">
        <v>50097000</v>
      </c>
      <c r="K487" s="119" t="s">
        <v>1143</v>
      </c>
      <c r="L487" s="120" t="s">
        <v>21</v>
      </c>
      <c r="M487" s="60" t="s">
        <v>6</v>
      </c>
      <c r="N487" s="21" t="s">
        <v>11</v>
      </c>
      <c r="O487" s="116" t="s">
        <v>1137</v>
      </c>
      <c r="P487" s="126" t="s">
        <v>1138</v>
      </c>
      <c r="Q487" s="31">
        <v>14</v>
      </c>
      <c r="R487" s="32">
        <v>3</v>
      </c>
      <c r="S487" s="127">
        <v>0</v>
      </c>
      <c r="T487" s="127">
        <v>0</v>
      </c>
      <c r="U487" s="127">
        <v>1012.70762</v>
      </c>
      <c r="V487" s="127">
        <v>963.55552</v>
      </c>
      <c r="W487" s="127">
        <v>0</v>
      </c>
      <c r="X487" s="127">
        <v>0</v>
      </c>
      <c r="Y487" s="127">
        <v>0</v>
      </c>
      <c r="Z487" s="6"/>
    </row>
    <row r="488" spans="1:26" ht="48" customHeight="1" x14ac:dyDescent="0.2">
      <c r="A488" s="1"/>
      <c r="B488" s="75"/>
      <c r="C488" s="76"/>
      <c r="D488" s="76"/>
      <c r="E488" s="77"/>
      <c r="F488" s="78"/>
      <c r="G488" s="84"/>
      <c r="H488" s="94">
        <v>50</v>
      </c>
      <c r="I488" s="79" t="s">
        <v>8</v>
      </c>
      <c r="J488" s="20">
        <v>50011100</v>
      </c>
      <c r="K488" s="128" t="s">
        <v>1143</v>
      </c>
      <c r="L488" s="120" t="s">
        <v>1149</v>
      </c>
      <c r="M488" s="60" t="s">
        <v>6</v>
      </c>
      <c r="N488" s="21" t="s">
        <v>11</v>
      </c>
      <c r="O488" s="121" t="s">
        <v>1137</v>
      </c>
      <c r="P488" s="122" t="s">
        <v>1138</v>
      </c>
      <c r="Q488" s="31">
        <v>14</v>
      </c>
      <c r="R488" s="32">
        <v>3</v>
      </c>
      <c r="S488" s="113">
        <v>8590.8809999999994</v>
      </c>
      <c r="T488" s="113">
        <v>8590.8809999999994</v>
      </c>
      <c r="U488" s="113">
        <f>12422+2319.2</f>
        <v>14741.2</v>
      </c>
      <c r="V488" s="113">
        <f>12422+2319.2</f>
        <v>14741.2</v>
      </c>
      <c r="W488" s="113">
        <v>23044</v>
      </c>
      <c r="X488" s="113">
        <v>0</v>
      </c>
      <c r="Y488" s="113">
        <v>0</v>
      </c>
      <c r="Z488" s="6"/>
    </row>
    <row r="489" spans="1:26" ht="48" customHeight="1" x14ac:dyDescent="0.2">
      <c r="A489" s="1"/>
      <c r="B489" s="75"/>
      <c r="C489" s="76"/>
      <c r="D489" s="76"/>
      <c r="E489" s="77"/>
      <c r="F489" s="78"/>
      <c r="G489" s="84"/>
      <c r="H489" s="94">
        <v>50</v>
      </c>
      <c r="I489" s="79" t="s">
        <v>8</v>
      </c>
      <c r="J489" s="20">
        <v>50208000</v>
      </c>
      <c r="K489" s="128" t="s">
        <v>1143</v>
      </c>
      <c r="L489" s="61" t="s">
        <v>1150</v>
      </c>
      <c r="M489" s="60" t="s">
        <v>6</v>
      </c>
      <c r="N489" s="21" t="s">
        <v>11</v>
      </c>
      <c r="O489" s="121" t="s">
        <v>1137</v>
      </c>
      <c r="P489" s="122" t="s">
        <v>1138</v>
      </c>
      <c r="Q489" s="31">
        <v>14</v>
      </c>
      <c r="R489" s="32">
        <v>3</v>
      </c>
      <c r="S489" s="113">
        <v>0</v>
      </c>
      <c r="T489" s="113">
        <v>0</v>
      </c>
      <c r="U489" s="113">
        <v>18207.138200000001</v>
      </c>
      <c r="V489" s="113">
        <v>18207.138200000001</v>
      </c>
      <c r="W489" s="113">
        <v>36743.158199999998</v>
      </c>
      <c r="X489" s="113">
        <v>16743.158200000002</v>
      </c>
      <c r="Y489" s="113">
        <v>16743.158200000002</v>
      </c>
      <c r="Z489" s="6"/>
    </row>
    <row r="490" spans="1:26" ht="48" customHeight="1" x14ac:dyDescent="0.2">
      <c r="A490" s="1"/>
      <c r="B490" s="75"/>
      <c r="C490" s="76"/>
      <c r="D490" s="76"/>
      <c r="E490" s="77"/>
      <c r="F490" s="78"/>
      <c r="G490" s="84"/>
      <c r="H490" s="80">
        <v>50</v>
      </c>
      <c r="I490" s="21" t="s">
        <v>8</v>
      </c>
      <c r="J490" s="20">
        <v>50209000</v>
      </c>
      <c r="K490" s="128" t="s">
        <v>1143</v>
      </c>
      <c r="L490" s="120" t="s">
        <v>31</v>
      </c>
      <c r="M490" s="60" t="s">
        <v>6</v>
      </c>
      <c r="N490" s="21" t="s">
        <v>11</v>
      </c>
      <c r="O490" s="121" t="s">
        <v>1137</v>
      </c>
      <c r="P490" s="122" t="s">
        <v>1138</v>
      </c>
      <c r="Q490" s="31">
        <v>14</v>
      </c>
      <c r="R490" s="32">
        <v>3</v>
      </c>
      <c r="S490" s="113">
        <v>0</v>
      </c>
      <c r="T490" s="113">
        <v>0</v>
      </c>
      <c r="U490" s="113">
        <v>31856.21372</v>
      </c>
      <c r="V490" s="113">
        <v>26820.666969999998</v>
      </c>
      <c r="W490" s="113">
        <v>15728.414199999999</v>
      </c>
      <c r="X490" s="113">
        <v>15728.414199999999</v>
      </c>
      <c r="Y490" s="113">
        <v>15728.414199999999</v>
      </c>
      <c r="Z490" s="6"/>
    </row>
    <row r="491" spans="1:26" ht="48" customHeight="1" x14ac:dyDescent="0.2">
      <c r="A491" s="1"/>
      <c r="B491" s="75"/>
      <c r="C491" s="76"/>
      <c r="D491" s="76"/>
      <c r="E491" s="77"/>
      <c r="F491" s="78"/>
      <c r="G491" s="84"/>
      <c r="H491" s="94">
        <v>50</v>
      </c>
      <c r="I491" s="21" t="s">
        <v>8</v>
      </c>
      <c r="J491" s="20">
        <v>50500460</v>
      </c>
      <c r="K491" s="128" t="s">
        <v>1143</v>
      </c>
      <c r="L491" s="120" t="s">
        <v>1151</v>
      </c>
      <c r="M491" s="60" t="s">
        <v>6</v>
      </c>
      <c r="N491" s="21" t="s">
        <v>11</v>
      </c>
      <c r="O491" s="121" t="s">
        <v>1137</v>
      </c>
      <c r="P491" s="122" t="s">
        <v>1138</v>
      </c>
      <c r="Q491" s="31">
        <v>14</v>
      </c>
      <c r="R491" s="32">
        <v>3</v>
      </c>
      <c r="S491" s="113">
        <v>0</v>
      </c>
      <c r="T491" s="113">
        <v>0</v>
      </c>
      <c r="U491" s="113">
        <v>18473.569940000001</v>
      </c>
      <c r="V491" s="113">
        <v>18473.569940000001</v>
      </c>
      <c r="W491" s="113">
        <v>0</v>
      </c>
      <c r="X491" s="113">
        <v>0</v>
      </c>
      <c r="Y491" s="113">
        <v>0</v>
      </c>
      <c r="Z491" s="6"/>
    </row>
    <row r="492" spans="1:26" ht="48" customHeight="1" x14ac:dyDescent="0.2">
      <c r="A492" s="1"/>
      <c r="B492" s="138">
        <v>307000000</v>
      </c>
      <c r="C492" s="137"/>
      <c r="D492" s="137"/>
      <c r="E492" s="141"/>
      <c r="F492" s="78" t="s">
        <v>1</v>
      </c>
      <c r="G492" s="28" t="s">
        <v>2</v>
      </c>
      <c r="H492" s="151"/>
      <c r="I492" s="152"/>
      <c r="J492" s="153"/>
      <c r="K492" s="29">
        <v>100</v>
      </c>
      <c r="L492" s="30"/>
      <c r="M492" s="150"/>
      <c r="N492" s="156"/>
      <c r="O492" s="156"/>
      <c r="P492" s="157"/>
      <c r="Q492" s="31" t="s">
        <v>1</v>
      </c>
      <c r="R492" s="32" t="s">
        <v>1</v>
      </c>
      <c r="S492" s="15">
        <f>S493</f>
        <v>0</v>
      </c>
      <c r="T492" s="15">
        <f t="shared" ref="T492:Y492" si="115">T493</f>
        <v>0</v>
      </c>
      <c r="U492" s="15">
        <f t="shared" si="115"/>
        <v>0</v>
      </c>
      <c r="V492" s="15">
        <f t="shared" si="115"/>
        <v>0</v>
      </c>
      <c r="W492" s="15">
        <f t="shared" si="115"/>
        <v>0</v>
      </c>
      <c r="X492" s="15">
        <f t="shared" si="115"/>
        <v>90000</v>
      </c>
      <c r="Y492" s="15">
        <f t="shared" si="115"/>
        <v>155000</v>
      </c>
      <c r="Z492" s="6"/>
    </row>
    <row r="493" spans="1:26" ht="48" customHeight="1" x14ac:dyDescent="0.2">
      <c r="A493" s="1"/>
      <c r="B493" s="136">
        <v>307000000</v>
      </c>
      <c r="C493" s="136"/>
      <c r="D493" s="136"/>
      <c r="E493" s="140"/>
      <c r="F493" s="27">
        <v>307000000</v>
      </c>
      <c r="G493" s="28" t="s">
        <v>2</v>
      </c>
      <c r="H493" s="145"/>
      <c r="I493" s="145"/>
      <c r="J493" s="145"/>
      <c r="K493" s="29">
        <v>100</v>
      </c>
      <c r="L493" s="30"/>
      <c r="M493" s="146"/>
      <c r="N493" s="146"/>
      <c r="O493" s="146"/>
      <c r="P493" s="147"/>
      <c r="Q493" s="31" t="s">
        <v>1</v>
      </c>
      <c r="R493" s="32" t="s">
        <v>1</v>
      </c>
      <c r="S493" s="15">
        <f>S494</f>
        <v>0</v>
      </c>
      <c r="T493" s="15">
        <f t="shared" ref="T493:Y493" si="116">T494</f>
        <v>0</v>
      </c>
      <c r="U493" s="15">
        <f t="shared" si="116"/>
        <v>0</v>
      </c>
      <c r="V493" s="15">
        <f t="shared" si="116"/>
        <v>0</v>
      </c>
      <c r="W493" s="15">
        <f t="shared" si="116"/>
        <v>0</v>
      </c>
      <c r="X493" s="15">
        <f t="shared" si="116"/>
        <v>90000</v>
      </c>
      <c r="Y493" s="15">
        <f t="shared" si="116"/>
        <v>155000</v>
      </c>
      <c r="Z493" s="6"/>
    </row>
    <row r="494" spans="1:26" ht="48" customHeight="1" x14ac:dyDescent="0.2">
      <c r="A494" s="1"/>
      <c r="B494" s="135">
        <v>307000000</v>
      </c>
      <c r="C494" s="135"/>
      <c r="D494" s="135"/>
      <c r="E494" s="138"/>
      <c r="F494" s="27">
        <v>307000000</v>
      </c>
      <c r="G494" s="46" t="s">
        <v>2</v>
      </c>
      <c r="H494" s="148"/>
      <c r="I494" s="148"/>
      <c r="J494" s="148"/>
      <c r="K494" s="29">
        <v>100</v>
      </c>
      <c r="L494" s="21"/>
      <c r="M494" s="149"/>
      <c r="N494" s="149"/>
      <c r="O494" s="149"/>
      <c r="P494" s="150"/>
      <c r="Q494" s="8" t="s">
        <v>1</v>
      </c>
      <c r="R494" s="9" t="s">
        <v>1</v>
      </c>
      <c r="S494" s="47">
        <f>S495</f>
        <v>0</v>
      </c>
      <c r="T494" s="47">
        <f t="shared" ref="T494:Y494" si="117">T495</f>
        <v>0</v>
      </c>
      <c r="U494" s="47">
        <f t="shared" si="117"/>
        <v>0</v>
      </c>
      <c r="V494" s="47">
        <f t="shared" si="117"/>
        <v>0</v>
      </c>
      <c r="W494" s="47">
        <f t="shared" si="117"/>
        <v>0</v>
      </c>
      <c r="X494" s="47">
        <f t="shared" si="117"/>
        <v>90000</v>
      </c>
      <c r="Y494" s="47">
        <f t="shared" si="117"/>
        <v>155000</v>
      </c>
      <c r="Z494" s="6"/>
    </row>
    <row r="495" spans="1:26" ht="48" customHeight="1" x14ac:dyDescent="0.2">
      <c r="A495" s="1"/>
      <c r="B495" s="2">
        <v>300000000</v>
      </c>
      <c r="C495" s="2">
        <v>307000000</v>
      </c>
      <c r="D495" s="3">
        <v>307000000</v>
      </c>
      <c r="E495" s="67">
        <v>307000000</v>
      </c>
      <c r="F495" s="45">
        <v>307000000</v>
      </c>
      <c r="G495" s="4" t="s">
        <v>1</v>
      </c>
      <c r="H495" s="69">
        <v>50</v>
      </c>
      <c r="I495" s="4" t="s">
        <v>8</v>
      </c>
      <c r="J495" s="70">
        <v>50092000</v>
      </c>
      <c r="K495" s="71">
        <v>100</v>
      </c>
      <c r="L495" s="5" t="s">
        <v>7</v>
      </c>
      <c r="M495" s="5" t="s">
        <v>6</v>
      </c>
      <c r="N495" s="72" t="s">
        <v>5</v>
      </c>
      <c r="O495" s="41" t="s">
        <v>4</v>
      </c>
      <c r="P495" s="41" t="s">
        <v>3</v>
      </c>
      <c r="Q495" s="56">
        <v>1</v>
      </c>
      <c r="R495" s="57">
        <v>13</v>
      </c>
      <c r="S495" s="13">
        <v>0</v>
      </c>
      <c r="T495" s="12">
        <v>0</v>
      </c>
      <c r="U495" s="13">
        <v>0</v>
      </c>
      <c r="V495" s="13">
        <v>0</v>
      </c>
      <c r="W495" s="12">
        <v>0</v>
      </c>
      <c r="X495" s="13">
        <v>90000</v>
      </c>
      <c r="Y495" s="12">
        <v>155000</v>
      </c>
      <c r="Z495" s="6"/>
    </row>
    <row r="496" spans="1:26" ht="32.25" customHeight="1" x14ac:dyDescent="0.2">
      <c r="A496" s="36"/>
      <c r="B496" s="68"/>
      <c r="C496" s="68"/>
      <c r="D496" s="68"/>
      <c r="E496" s="68"/>
      <c r="F496" s="68" t="s">
        <v>1</v>
      </c>
      <c r="G496" s="60"/>
      <c r="H496" s="80"/>
      <c r="I496" s="79"/>
      <c r="J496" s="2"/>
      <c r="K496" s="11"/>
      <c r="L496" s="60"/>
      <c r="M496" s="60"/>
      <c r="N496" s="21"/>
      <c r="O496" s="40"/>
      <c r="P496" s="75"/>
      <c r="Q496" s="129" t="s">
        <v>1</v>
      </c>
      <c r="R496" s="130" t="s">
        <v>0</v>
      </c>
      <c r="S496" s="131">
        <f t="shared" ref="S496:Y496" si="118">S9</f>
        <v>7121133.5963899996</v>
      </c>
      <c r="T496" s="131">
        <f t="shared" si="118"/>
        <v>6727261.2623300012</v>
      </c>
      <c r="U496" s="131">
        <f t="shared" si="118"/>
        <v>8879430.2418419998</v>
      </c>
      <c r="V496" s="131">
        <f t="shared" si="118"/>
        <v>4957464.1669399999</v>
      </c>
      <c r="W496" s="131">
        <f t="shared" si="118"/>
        <v>5459029.7588599995</v>
      </c>
      <c r="X496" s="131">
        <f t="shared" si="118"/>
        <v>5226025.2701099999</v>
      </c>
      <c r="Y496" s="132">
        <f t="shared" si="118"/>
        <v>5186724.0028999997</v>
      </c>
      <c r="Z496" s="37"/>
    </row>
    <row r="497" spans="6:25" x14ac:dyDescent="0.2">
      <c r="F497" s="35"/>
    </row>
    <row r="499" spans="6:25" ht="18" x14ac:dyDescent="0.25">
      <c r="O499" s="10"/>
      <c r="P499" s="10"/>
      <c r="Q499" s="10"/>
      <c r="R499" s="10"/>
      <c r="S499" s="10"/>
      <c r="T499" s="10"/>
      <c r="U499" s="10"/>
      <c r="V499" s="10"/>
      <c r="W499" s="10"/>
      <c r="X499" s="10"/>
      <c r="Y499" s="10"/>
    </row>
    <row r="500" spans="6:25" x14ac:dyDescent="0.2">
      <c r="S500" s="133"/>
      <c r="T500" s="133"/>
      <c r="U500" s="133"/>
      <c r="V500" s="133"/>
      <c r="W500" s="133"/>
      <c r="X500" s="133"/>
      <c r="Y500" s="133"/>
    </row>
    <row r="501" spans="6:25" x14ac:dyDescent="0.2">
      <c r="S501" s="133"/>
      <c r="T501" s="133"/>
      <c r="U501" s="133"/>
      <c r="V501" s="133"/>
      <c r="W501" s="133"/>
      <c r="X501" s="133"/>
      <c r="Y501" s="133"/>
    </row>
    <row r="502" spans="6:25" x14ac:dyDescent="0.2">
      <c r="S502" s="133"/>
      <c r="T502" s="133"/>
      <c r="U502" s="133"/>
      <c r="V502" s="133"/>
      <c r="W502" s="133"/>
      <c r="X502" s="133"/>
      <c r="Y502" s="133"/>
    </row>
    <row r="503" spans="6:25" x14ac:dyDescent="0.2">
      <c r="S503" s="133"/>
      <c r="T503" s="133"/>
      <c r="U503" s="133"/>
      <c r="V503" s="133"/>
      <c r="W503" s="133"/>
      <c r="X503" s="133"/>
      <c r="Y503" s="133"/>
    </row>
    <row r="504" spans="6:25" x14ac:dyDescent="0.2">
      <c r="S504" s="133"/>
      <c r="T504" s="133"/>
      <c r="U504" s="133"/>
      <c r="V504" s="133"/>
      <c r="W504" s="133"/>
      <c r="X504" s="133"/>
      <c r="Y504" s="133"/>
    </row>
  </sheetData>
  <customSheetViews>
    <customSheetView guid="{EFF8C350-D3F6-4B36-A4DC-DD7783EC1D7D}" scale="80" showGridLines="0" fitToPage="1" hiddenColumns="1">
      <pane xSplit="4" ySplit="8" topLeftCell="F24" activePane="bottomRight" state="frozen"/>
      <selection pane="bottomRight" activeCell="G26" sqref="G26"/>
      <pageMargins left="0.75" right="0.75" top="1" bottom="1" header="0.5" footer="0.5"/>
      <printOptions gridLines="1"/>
      <pageSetup scale="26" fitToHeight="0" orientation="portrait" horizontalDpi="0" verticalDpi="0"/>
      <headerFooter alignWithMargins="0">
        <oddHeader>&amp;C&amp;A</oddHeader>
        <oddFooter>&amp;CСтраница &amp;P</oddFooter>
      </headerFooter>
    </customSheetView>
  </customSheetViews>
  <mergeCells count="363">
    <mergeCell ref="H205:J205"/>
    <mergeCell ref="M205:P205"/>
    <mergeCell ref="B454:E454"/>
    <mergeCell ref="H454:J454"/>
    <mergeCell ref="M454:P454"/>
    <mergeCell ref="H444:J444"/>
    <mergeCell ref="M444:P444"/>
    <mergeCell ref="B453:E453"/>
    <mergeCell ref="H453:J453"/>
    <mergeCell ref="M453:P453"/>
    <mergeCell ref="I428:I429"/>
    <mergeCell ref="J428:J429"/>
    <mergeCell ref="L428:L429"/>
    <mergeCell ref="M428:M429"/>
    <mergeCell ref="N428:N429"/>
    <mergeCell ref="O428:O429"/>
    <mergeCell ref="P428:P429"/>
    <mergeCell ref="F428:F429"/>
    <mergeCell ref="G428:G429"/>
    <mergeCell ref="K428:K429"/>
    <mergeCell ref="B427:E427"/>
    <mergeCell ref="H427:J427"/>
    <mergeCell ref="M427:P427"/>
    <mergeCell ref="B425:E425"/>
    <mergeCell ref="M455:P455"/>
    <mergeCell ref="H449:J449"/>
    <mergeCell ref="M449:P449"/>
    <mergeCell ref="B451:E451"/>
    <mergeCell ref="H451:J451"/>
    <mergeCell ref="M451:P451"/>
    <mergeCell ref="B445:E445"/>
    <mergeCell ref="H445:J445"/>
    <mergeCell ref="M445:P445"/>
    <mergeCell ref="B447:E447"/>
    <mergeCell ref="H447:J447"/>
    <mergeCell ref="M447:P447"/>
    <mergeCell ref="B449:E449"/>
    <mergeCell ref="B494:E494"/>
    <mergeCell ref="H494:J494"/>
    <mergeCell ref="M494:P494"/>
    <mergeCell ref="B455:E455"/>
    <mergeCell ref="H455:J455"/>
    <mergeCell ref="B413:E413"/>
    <mergeCell ref="H413:J413"/>
    <mergeCell ref="M413:P413"/>
    <mergeCell ref="B493:E493"/>
    <mergeCell ref="H493:J493"/>
    <mergeCell ref="M493:P493"/>
    <mergeCell ref="B457:E457"/>
    <mergeCell ref="H457:J457"/>
    <mergeCell ref="M457:P457"/>
    <mergeCell ref="B459:E459"/>
    <mergeCell ref="B492:E492"/>
    <mergeCell ref="H459:J459"/>
    <mergeCell ref="M459:P459"/>
    <mergeCell ref="H492:J492"/>
    <mergeCell ref="M492:P492"/>
    <mergeCell ref="B444:E444"/>
    <mergeCell ref="H430:J430"/>
    <mergeCell ref="M430:P430"/>
    <mergeCell ref="B426:E426"/>
    <mergeCell ref="H426:J426"/>
    <mergeCell ref="M426:P426"/>
    <mergeCell ref="B403:E403"/>
    <mergeCell ref="H403:J403"/>
    <mergeCell ref="M403:P403"/>
    <mergeCell ref="B405:E405"/>
    <mergeCell ref="H405:J405"/>
    <mergeCell ref="M405:P405"/>
    <mergeCell ref="H410:J410"/>
    <mergeCell ref="M410:P410"/>
    <mergeCell ref="M422:P422"/>
    <mergeCell ref="H425:J425"/>
    <mergeCell ref="M425:P425"/>
    <mergeCell ref="B410:E410"/>
    <mergeCell ref="H411:L411"/>
    <mergeCell ref="M411:P411"/>
    <mergeCell ref="H420:L420"/>
    <mergeCell ref="M420:P420"/>
    <mergeCell ref="H415:L415"/>
    <mergeCell ref="M415:P415"/>
    <mergeCell ref="H418:L418"/>
    <mergeCell ref="M418:P418"/>
    <mergeCell ref="B422:E422"/>
    <mergeCell ref="H422:J422"/>
    <mergeCell ref="B397:E397"/>
    <mergeCell ref="H397:J397"/>
    <mergeCell ref="M397:P397"/>
    <mergeCell ref="B399:E399"/>
    <mergeCell ref="H399:J399"/>
    <mergeCell ref="M399:P399"/>
    <mergeCell ref="B401:E401"/>
    <mergeCell ref="H401:J401"/>
    <mergeCell ref="M401:P401"/>
    <mergeCell ref="B389:E389"/>
    <mergeCell ref="H389:J389"/>
    <mergeCell ref="M389:P389"/>
    <mergeCell ref="B393:E393"/>
    <mergeCell ref="H393:J393"/>
    <mergeCell ref="M393:P393"/>
    <mergeCell ref="B395:E395"/>
    <mergeCell ref="H395:J395"/>
    <mergeCell ref="M395:P395"/>
    <mergeCell ref="B382:E382"/>
    <mergeCell ref="H382:J382"/>
    <mergeCell ref="M382:P382"/>
    <mergeCell ref="B385:E385"/>
    <mergeCell ref="H385:J385"/>
    <mergeCell ref="M385:P385"/>
    <mergeCell ref="B387:E387"/>
    <mergeCell ref="H387:J387"/>
    <mergeCell ref="M387:P387"/>
    <mergeCell ref="B376:E376"/>
    <mergeCell ref="H376:J376"/>
    <mergeCell ref="M376:P376"/>
    <mergeCell ref="B378:E378"/>
    <mergeCell ref="H378:J378"/>
    <mergeCell ref="M378:P378"/>
    <mergeCell ref="B380:E380"/>
    <mergeCell ref="H380:J380"/>
    <mergeCell ref="M380:P380"/>
    <mergeCell ref="B353:E353"/>
    <mergeCell ref="H353:J353"/>
    <mergeCell ref="M353:P353"/>
    <mergeCell ref="B357:E357"/>
    <mergeCell ref="H357:J357"/>
    <mergeCell ref="M357:P357"/>
    <mergeCell ref="B365:E365"/>
    <mergeCell ref="H365:J365"/>
    <mergeCell ref="M365:P365"/>
    <mergeCell ref="B356:E356"/>
    <mergeCell ref="H356:J356"/>
    <mergeCell ref="M356:P356"/>
    <mergeCell ref="B347:E347"/>
    <mergeCell ref="H347:J347"/>
    <mergeCell ref="M347:P347"/>
    <mergeCell ref="B349:E349"/>
    <mergeCell ref="H349:J349"/>
    <mergeCell ref="M349:P349"/>
    <mergeCell ref="B351:E351"/>
    <mergeCell ref="H351:J351"/>
    <mergeCell ref="M351:P351"/>
    <mergeCell ref="H291:J291"/>
    <mergeCell ref="M291:P291"/>
    <mergeCell ref="B293:E293"/>
    <mergeCell ref="H293:J293"/>
    <mergeCell ref="M293:P293"/>
    <mergeCell ref="B318:E318"/>
    <mergeCell ref="H318:J318"/>
    <mergeCell ref="M318:P318"/>
    <mergeCell ref="B327:E327"/>
    <mergeCell ref="H327:J327"/>
    <mergeCell ref="M327:P327"/>
    <mergeCell ref="B323:E323"/>
    <mergeCell ref="H323:J323"/>
    <mergeCell ref="M323:P323"/>
    <mergeCell ref="M211:P211"/>
    <mergeCell ref="B235:E235"/>
    <mergeCell ref="H235:J235"/>
    <mergeCell ref="M235:P235"/>
    <mergeCell ref="B255:E255"/>
    <mergeCell ref="H255:J255"/>
    <mergeCell ref="M255:P255"/>
    <mergeCell ref="H210:J210"/>
    <mergeCell ref="M210:P210"/>
    <mergeCell ref="B211:E211"/>
    <mergeCell ref="H211:J211"/>
    <mergeCell ref="B210:E210"/>
    <mergeCell ref="B199:E199"/>
    <mergeCell ref="H199:J199"/>
    <mergeCell ref="M199:P199"/>
    <mergeCell ref="B190:E190"/>
    <mergeCell ref="H190:J190"/>
    <mergeCell ref="M190:P190"/>
    <mergeCell ref="B192:E192"/>
    <mergeCell ref="H192:J192"/>
    <mergeCell ref="M192:P192"/>
    <mergeCell ref="B197:E197"/>
    <mergeCell ref="H197:J197"/>
    <mergeCell ref="M197:P197"/>
    <mergeCell ref="B182:E182"/>
    <mergeCell ref="H182:J182"/>
    <mergeCell ref="M182:P182"/>
    <mergeCell ref="B185:E185"/>
    <mergeCell ref="H185:J185"/>
    <mergeCell ref="M185:P185"/>
    <mergeCell ref="B177:E177"/>
    <mergeCell ref="H177:J177"/>
    <mergeCell ref="M177:P177"/>
    <mergeCell ref="B180:E180"/>
    <mergeCell ref="H180:J180"/>
    <mergeCell ref="M180:P180"/>
    <mergeCell ref="B171:E171"/>
    <mergeCell ref="H171:J171"/>
    <mergeCell ref="M171:P171"/>
    <mergeCell ref="B174:E174"/>
    <mergeCell ref="H174:J174"/>
    <mergeCell ref="M174:P174"/>
    <mergeCell ref="B156:E156"/>
    <mergeCell ref="H156:J156"/>
    <mergeCell ref="M156:P156"/>
    <mergeCell ref="B166:E166"/>
    <mergeCell ref="H166:J166"/>
    <mergeCell ref="M166:P166"/>
    <mergeCell ref="B168:E168"/>
    <mergeCell ref="H168:J168"/>
    <mergeCell ref="M168:P168"/>
    <mergeCell ref="B135:E135"/>
    <mergeCell ref="H135:J135"/>
    <mergeCell ref="M135:P135"/>
    <mergeCell ref="B141:E141"/>
    <mergeCell ref="H141:J141"/>
    <mergeCell ref="M141:P141"/>
    <mergeCell ref="B152:E152"/>
    <mergeCell ref="H152:J152"/>
    <mergeCell ref="M152:P152"/>
    <mergeCell ref="B131:E131"/>
    <mergeCell ref="H131:J131"/>
    <mergeCell ref="M131:P131"/>
    <mergeCell ref="B133:E133"/>
    <mergeCell ref="H133:J133"/>
    <mergeCell ref="M133:P133"/>
    <mergeCell ref="B117:E117"/>
    <mergeCell ref="H117:J117"/>
    <mergeCell ref="M117:P117"/>
    <mergeCell ref="B127:E127"/>
    <mergeCell ref="H127:J127"/>
    <mergeCell ref="M127:P127"/>
    <mergeCell ref="H125:J125"/>
    <mergeCell ref="B129:E129"/>
    <mergeCell ref="H129:J129"/>
    <mergeCell ref="M129:P129"/>
    <mergeCell ref="B81:E81"/>
    <mergeCell ref="B105:E105"/>
    <mergeCell ref="H105:J105"/>
    <mergeCell ref="M105:P105"/>
    <mergeCell ref="B115:E115"/>
    <mergeCell ref="H115:J115"/>
    <mergeCell ref="M115:P115"/>
    <mergeCell ref="H87:J87"/>
    <mergeCell ref="M87:P87"/>
    <mergeCell ref="B89:E89"/>
    <mergeCell ref="H89:J89"/>
    <mergeCell ref="M89:P89"/>
    <mergeCell ref="B93:E93"/>
    <mergeCell ref="H93:J93"/>
    <mergeCell ref="M93:P93"/>
    <mergeCell ref="B100:E100"/>
    <mergeCell ref="H100:J100"/>
    <mergeCell ref="M100:P100"/>
    <mergeCell ref="B50:E50"/>
    <mergeCell ref="H50:J50"/>
    <mergeCell ref="M50:P50"/>
    <mergeCell ref="B53:E53"/>
    <mergeCell ref="H53:J53"/>
    <mergeCell ref="M53:P53"/>
    <mergeCell ref="B57:E57"/>
    <mergeCell ref="H57:J57"/>
    <mergeCell ref="M57:P57"/>
    <mergeCell ref="B32:E32"/>
    <mergeCell ref="H32:J32"/>
    <mergeCell ref="M32:P32"/>
    <mergeCell ref="B37:E37"/>
    <mergeCell ref="H37:J37"/>
    <mergeCell ref="M37:P37"/>
    <mergeCell ref="B45:E45"/>
    <mergeCell ref="H45:J45"/>
    <mergeCell ref="M45:P45"/>
    <mergeCell ref="B340:E340"/>
    <mergeCell ref="H340:J340"/>
    <mergeCell ref="M340:P340"/>
    <mergeCell ref="B346:E346"/>
    <mergeCell ref="H346:J346"/>
    <mergeCell ref="B336:E336"/>
    <mergeCell ref="H336:J336"/>
    <mergeCell ref="M336:P336"/>
    <mergeCell ref="B341:E341"/>
    <mergeCell ref="H341:J341"/>
    <mergeCell ref="M341:P341"/>
    <mergeCell ref="H345:J345"/>
    <mergeCell ref="M345:P345"/>
    <mergeCell ref="B345:E345"/>
    <mergeCell ref="B430:E430"/>
    <mergeCell ref="B257:E257"/>
    <mergeCell ref="H257:J257"/>
    <mergeCell ref="M257:P257"/>
    <mergeCell ref="B260:E260"/>
    <mergeCell ref="H260:J260"/>
    <mergeCell ref="M260:P260"/>
    <mergeCell ref="B272:E272"/>
    <mergeCell ref="H272:J272"/>
    <mergeCell ref="M272:P272"/>
    <mergeCell ref="B277:E277"/>
    <mergeCell ref="H277:J277"/>
    <mergeCell ref="M277:P277"/>
    <mergeCell ref="B291:E291"/>
    <mergeCell ref="M346:P346"/>
    <mergeCell ref="B324:E324"/>
    <mergeCell ref="H324:J324"/>
    <mergeCell ref="M324:P324"/>
    <mergeCell ref="B335:E335"/>
    <mergeCell ref="H335:J335"/>
    <mergeCell ref="M335:P335"/>
    <mergeCell ref="B329:E329"/>
    <mergeCell ref="H329:J329"/>
    <mergeCell ref="M329:P329"/>
    <mergeCell ref="B209:E209"/>
    <mergeCell ref="H209:J209"/>
    <mergeCell ref="M209:P209"/>
    <mergeCell ref="B11:E11"/>
    <mergeCell ref="H11:J11"/>
    <mergeCell ref="M11:P11"/>
    <mergeCell ref="B176:E176"/>
    <mergeCell ref="H176:J176"/>
    <mergeCell ref="M176:P176"/>
    <mergeCell ref="B12:E12"/>
    <mergeCell ref="H12:J12"/>
    <mergeCell ref="M12:P12"/>
    <mergeCell ref="B16:E16"/>
    <mergeCell ref="H16:J16"/>
    <mergeCell ref="M16:P16"/>
    <mergeCell ref="H81:J81"/>
    <mergeCell ref="M81:P81"/>
    <mergeCell ref="B85:E85"/>
    <mergeCell ref="H85:J85"/>
    <mergeCell ref="M85:P85"/>
    <mergeCell ref="B87:E87"/>
    <mergeCell ref="B30:E30"/>
    <mergeCell ref="H30:J30"/>
    <mergeCell ref="M30:P30"/>
    <mergeCell ref="B4:B7"/>
    <mergeCell ref="C4:C7"/>
    <mergeCell ref="D4:D7"/>
    <mergeCell ref="B9:E9"/>
    <mergeCell ref="H9:J9"/>
    <mergeCell ref="M9:P9"/>
    <mergeCell ref="B10:E10"/>
    <mergeCell ref="H10:J10"/>
    <mergeCell ref="M10:P10"/>
    <mergeCell ref="E2:X2"/>
    <mergeCell ref="X5:Y5"/>
    <mergeCell ref="X6:X7"/>
    <mergeCell ref="Q4:R6"/>
    <mergeCell ref="M5:N6"/>
    <mergeCell ref="M4:P4"/>
    <mergeCell ref="S5:T5"/>
    <mergeCell ref="W6:W7"/>
    <mergeCell ref="E4:E7"/>
    <mergeCell ref="H4:H7"/>
    <mergeCell ref="G4:G7"/>
    <mergeCell ref="I4:I7"/>
    <mergeCell ref="L4:L7"/>
    <mergeCell ref="K4:K7"/>
    <mergeCell ref="J4:J7"/>
    <mergeCell ref="F4:F7"/>
    <mergeCell ref="O5:O7"/>
    <mergeCell ref="P5:P7"/>
    <mergeCell ref="S4:Y4"/>
    <mergeCell ref="S6:T6"/>
    <mergeCell ref="Y6:Y7"/>
    <mergeCell ref="U6:U7"/>
    <mergeCell ref="V6:V7"/>
    <mergeCell ref="U5:V5"/>
  </mergeCells>
  <phoneticPr fontId="5" type="noConversion"/>
  <printOptions gridLines="1"/>
  <pageMargins left="0.75" right="0.75" top="1" bottom="1" header="0.5" footer="0.5"/>
  <pageSetup scale="45" fitToHeight="0" orientation="landscape" r:id="rId1"/>
  <headerFooter alignWithMargins="0">
    <oddHeader>&amp;C&amp;A</oddHeader>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расход. обязательств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Крамич Наталья Валерьевна</dc:creator>
  <cp:lastModifiedBy>Крамич Наталья Валерьевна</cp:lastModifiedBy>
  <cp:lastPrinted>2023-12-26T08:00:46Z</cp:lastPrinted>
  <dcterms:created xsi:type="dcterms:W3CDTF">2022-12-21T04:58:36Z</dcterms:created>
  <dcterms:modified xsi:type="dcterms:W3CDTF">2023-12-26T10:51:31Z</dcterms:modified>
</cp:coreProperties>
</file>