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27795" windowHeight="12720"/>
  </bookViews>
  <sheets>
    <sheet name="Плановый реестр на 2019-2021 г" sheetId="2" r:id="rId1"/>
  </sheets>
  <definedNames>
    <definedName name="_xlnm._FilterDatabase" localSheetId="0" hidden="1">'Плановый реестр на 2019-2021 г'!$A$12:$IN$12</definedName>
  </definedNames>
  <calcPr calcId="144525"/>
</workbook>
</file>

<file path=xl/calcChain.xml><?xml version="1.0" encoding="utf-8"?>
<calcChain xmlns="http://schemas.openxmlformats.org/spreadsheetml/2006/main">
  <c r="N358" i="2" l="1"/>
  <c r="M358" i="2"/>
  <c r="N461" i="2"/>
  <c r="O461" i="2"/>
  <c r="M461" i="2"/>
  <c r="N504" i="2"/>
  <c r="N503" i="2" s="1"/>
  <c r="M504" i="2"/>
  <c r="M503" i="2" s="1"/>
  <c r="Q113" i="2"/>
  <c r="R113" i="2"/>
  <c r="P113" i="2"/>
  <c r="O113" i="2"/>
  <c r="N113" i="2"/>
  <c r="M113" i="2"/>
  <c r="R283" i="2"/>
  <c r="Q283" i="2"/>
  <c r="P283" i="2"/>
  <c r="O317" i="2"/>
  <c r="O377" i="2"/>
  <c r="N377" i="2"/>
  <c r="M377" i="2"/>
  <c r="O394" i="2"/>
  <c r="N394" i="2"/>
  <c r="M394" i="2"/>
  <c r="O276" i="2" l="1"/>
  <c r="O31" i="2"/>
  <c r="O121" i="2"/>
  <c r="O61" i="2"/>
  <c r="O16" i="2"/>
  <c r="N269" i="2"/>
  <c r="M269" i="2"/>
  <c r="M376" i="2"/>
  <c r="M357" i="2" l="1"/>
  <c r="N357" i="2"/>
  <c r="N302" i="2"/>
  <c r="M302" i="2"/>
  <c r="N265" i="2"/>
  <c r="P265" i="2"/>
  <c r="Q265" i="2"/>
  <c r="R265" i="2"/>
  <c r="N80" i="2"/>
  <c r="N134" i="2"/>
  <c r="M134" i="2"/>
  <c r="P344" i="2"/>
  <c r="Q344" i="2"/>
  <c r="R344" i="2"/>
  <c r="M319" i="2" l="1"/>
  <c r="N261" i="2"/>
  <c r="M261" i="2"/>
  <c r="N185" i="2"/>
  <c r="M185" i="2"/>
  <c r="N182" i="2"/>
  <c r="M182" i="2"/>
  <c r="N170" i="2"/>
  <c r="M170" i="2"/>
  <c r="N144" i="2"/>
  <c r="M144" i="2"/>
  <c r="N107" i="2"/>
  <c r="N62" i="2"/>
  <c r="M62" i="2"/>
  <c r="N12" i="2"/>
  <c r="M12" i="2"/>
  <c r="M87" i="2"/>
  <c r="N439" i="2" l="1"/>
  <c r="N438" i="2" s="1"/>
  <c r="M439" i="2"/>
  <c r="M438" i="2" s="1"/>
  <c r="N393" i="2"/>
  <c r="M393" i="2"/>
  <c r="N294" i="2"/>
  <c r="N289" i="2" s="1"/>
  <c r="N203" i="2"/>
  <c r="N202" i="2" s="1"/>
  <c r="M203" i="2"/>
  <c r="M202" i="2" s="1"/>
  <c r="N199" i="2"/>
  <c r="N198" i="2" s="1"/>
  <c r="M199" i="2"/>
  <c r="M198" i="2" s="1"/>
  <c r="N194" i="2"/>
  <c r="N193" i="2" s="1"/>
  <c r="M194" i="2"/>
  <c r="M193" i="2" s="1"/>
  <c r="N167" i="2"/>
  <c r="N166" i="2" s="1"/>
  <c r="N47" i="2"/>
  <c r="M47" i="2"/>
  <c r="M271" i="2"/>
  <c r="N143" i="2"/>
  <c r="M143" i="2"/>
  <c r="M297" i="2"/>
  <c r="N124" i="2"/>
  <c r="N133" i="2"/>
  <c r="M133" i="2"/>
  <c r="N281" i="2"/>
  <c r="M281" i="2"/>
  <c r="M80" i="2"/>
  <c r="N279" i="2"/>
  <c r="M279" i="2"/>
  <c r="N95" i="2"/>
  <c r="M95" i="2"/>
  <c r="M93" i="2" s="1"/>
  <c r="N284" i="2"/>
  <c r="N283" i="2" s="1"/>
  <c r="M284" i="2"/>
  <c r="M283" i="2" s="1"/>
  <c r="N179" i="2"/>
  <c r="N178" i="2" s="1"/>
  <c r="M179" i="2"/>
  <c r="M178" i="2" s="1"/>
  <c r="N242" i="2"/>
  <c r="M242" i="2"/>
  <c r="N223" i="2"/>
  <c r="M223" i="2"/>
  <c r="N328" i="2"/>
  <c r="N229" i="2"/>
  <c r="M229" i="2"/>
  <c r="N212" i="2"/>
  <c r="M212" i="2"/>
  <c r="O273" i="2"/>
  <c r="U273" i="2" s="1"/>
  <c r="O218" i="2"/>
  <c r="S324" i="2"/>
  <c r="S208" i="2"/>
  <c r="M265" i="2" l="1"/>
  <c r="S180" i="2"/>
  <c r="M130" i="2"/>
  <c r="N130" i="2"/>
  <c r="M294" i="2"/>
  <c r="M289" i="2" s="1"/>
  <c r="N93" i="2"/>
  <c r="S273" i="2"/>
  <c r="U324" i="2" s="1"/>
  <c r="O47" i="2"/>
  <c r="O13" i="2"/>
  <c r="O63" i="2"/>
  <c r="O271" i="2"/>
  <c r="O265" i="2" s="1"/>
  <c r="O370" i="2"/>
  <c r="N374" i="2"/>
  <c r="O374" i="2"/>
  <c r="P374" i="2"/>
  <c r="Q374" i="2"/>
  <c r="R374" i="2"/>
  <c r="M374" i="2"/>
  <c r="O80" i="2"/>
  <c r="O70" i="2"/>
  <c r="O78" i="2"/>
  <c r="O76" i="2"/>
  <c r="O79" i="2"/>
  <c r="N315" i="2"/>
  <c r="N314" i="2" s="1"/>
  <c r="O315" i="2"/>
  <c r="P315" i="2"/>
  <c r="Q315" i="2"/>
  <c r="R315" i="2"/>
  <c r="M315" i="2"/>
  <c r="M314" i="2" s="1"/>
  <c r="O65" i="2"/>
  <c r="O279" i="2"/>
  <c r="O133" i="2"/>
  <c r="O130" i="2" s="1"/>
  <c r="O88" i="2"/>
  <c r="O86" i="2"/>
  <c r="O296" i="2"/>
  <c r="O205" i="2"/>
  <c r="O28" i="2"/>
  <c r="O27" i="2" s="1"/>
  <c r="O284" i="2"/>
  <c r="O479" i="2"/>
  <c r="O478" i="2" s="1"/>
  <c r="N493" i="2"/>
  <c r="N492" i="2" s="1"/>
  <c r="M493" i="2"/>
  <c r="M492" i="2" s="1"/>
  <c r="O493" i="2"/>
  <c r="O492" i="2" s="1"/>
  <c r="P372" i="2"/>
  <c r="Q372" i="2"/>
  <c r="R372" i="2"/>
  <c r="N372" i="2"/>
  <c r="M372" i="2"/>
  <c r="O372" i="2"/>
  <c r="O320" i="2"/>
  <c r="N366" i="2" l="1"/>
  <c r="M366" i="2"/>
  <c r="S327" i="2"/>
  <c r="O62" i="2"/>
  <c r="O367" i="2"/>
  <c r="O390" i="2"/>
  <c r="O472" i="2"/>
  <c r="O108" i="2" l="1"/>
  <c r="O145" i="2"/>
  <c r="O156" i="2"/>
  <c r="N158" i="2"/>
  <c r="O158" i="2"/>
  <c r="P158" i="2"/>
  <c r="Q158" i="2"/>
  <c r="R158" i="2"/>
  <c r="M158" i="2"/>
  <c r="O171" i="2"/>
  <c r="O170" i="2" s="1"/>
  <c r="O334" i="2"/>
  <c r="O338" i="2"/>
  <c r="O328" i="2"/>
  <c r="O229" i="2"/>
  <c r="O342" i="2"/>
  <c r="O341" i="2" s="1"/>
  <c r="O326" i="2"/>
  <c r="O323" i="2"/>
  <c r="N216" i="2"/>
  <c r="O216" i="2"/>
  <c r="P216" i="2"/>
  <c r="Q216" i="2"/>
  <c r="R216" i="2"/>
  <c r="M216" i="2"/>
  <c r="O211" i="2"/>
  <c r="O283" i="2"/>
  <c r="O298" i="2"/>
  <c r="O294" i="2"/>
  <c r="O292" i="2"/>
  <c r="O290" i="2"/>
  <c r="O314" i="2"/>
  <c r="O310" i="2"/>
  <c r="N312" i="2"/>
  <c r="O312" i="2"/>
  <c r="P312" i="2"/>
  <c r="Q312" i="2"/>
  <c r="R312" i="2"/>
  <c r="M312" i="2"/>
  <c r="O303" i="2"/>
  <c r="O330" i="2" l="1"/>
  <c r="O322" i="2"/>
  <c r="O289" i="2"/>
  <c r="M117" i="2"/>
  <c r="N278" i="2"/>
  <c r="O278" i="2"/>
  <c r="P278" i="2"/>
  <c r="Q278" i="2"/>
  <c r="R278" i="2"/>
  <c r="M278" i="2"/>
  <c r="N305" i="2"/>
  <c r="O305" i="2"/>
  <c r="P305" i="2"/>
  <c r="Q305" i="2"/>
  <c r="R305" i="2"/>
  <c r="M305" i="2"/>
  <c r="N18" i="2"/>
  <c r="O18" i="2"/>
  <c r="O17" i="2" s="1"/>
  <c r="P18" i="2"/>
  <c r="Q18" i="2"/>
  <c r="R18" i="2"/>
  <c r="S17" i="2" s="1"/>
  <c r="M18" i="2"/>
  <c r="N27" i="2"/>
  <c r="P27" i="2"/>
  <c r="Q27" i="2"/>
  <c r="R27" i="2"/>
  <c r="M27" i="2"/>
  <c r="N41" i="2"/>
  <c r="O41" i="2"/>
  <c r="P41" i="2"/>
  <c r="P40" i="2" s="1"/>
  <c r="Q41" i="2"/>
  <c r="Q40" i="2" s="1"/>
  <c r="R41" i="2"/>
  <c r="R40" i="2" s="1"/>
  <c r="M41" i="2"/>
  <c r="N44" i="2"/>
  <c r="N43" i="2" s="1"/>
  <c r="O44" i="2"/>
  <c r="O43" i="2" s="1"/>
  <c r="P44" i="2"/>
  <c r="P43" i="2" s="1"/>
  <c r="Q44" i="2"/>
  <c r="Q43" i="2" s="1"/>
  <c r="R44" i="2"/>
  <c r="R43" i="2" s="1"/>
  <c r="M44" i="2"/>
  <c r="M43" i="2" s="1"/>
  <c r="P47" i="2"/>
  <c r="Q47" i="2"/>
  <c r="R47" i="2"/>
  <c r="N50" i="2"/>
  <c r="O50" i="2"/>
  <c r="P50" i="2"/>
  <c r="Q50" i="2"/>
  <c r="R50" i="2"/>
  <c r="M50" i="2"/>
  <c r="N52" i="2"/>
  <c r="O52" i="2"/>
  <c r="P52" i="2"/>
  <c r="Q52" i="2"/>
  <c r="R52" i="2"/>
  <c r="M52" i="2"/>
  <c r="N55" i="2"/>
  <c r="O55" i="2"/>
  <c r="P55" i="2"/>
  <c r="P54" i="2" s="1"/>
  <c r="Q55" i="2"/>
  <c r="Q54" i="2" s="1"/>
  <c r="R55" i="2"/>
  <c r="R54" i="2" s="1"/>
  <c r="M55" i="2"/>
  <c r="N59" i="2"/>
  <c r="N58" i="2" s="1"/>
  <c r="O59" i="2"/>
  <c r="O58" i="2" s="1"/>
  <c r="P59" i="2"/>
  <c r="P58" i="2" s="1"/>
  <c r="Q59" i="2"/>
  <c r="Q58" i="2" s="1"/>
  <c r="R59" i="2"/>
  <c r="R58" i="2" s="1"/>
  <c r="M59" i="2"/>
  <c r="M58" i="2" s="1"/>
  <c r="P62" i="2"/>
  <c r="Q62" i="2"/>
  <c r="R62" i="2"/>
  <c r="N68" i="2"/>
  <c r="O68" i="2"/>
  <c r="P68" i="2"/>
  <c r="Q68" i="2"/>
  <c r="R68" i="2"/>
  <c r="M68" i="2"/>
  <c r="N85" i="2"/>
  <c r="O85" i="2"/>
  <c r="P85" i="2"/>
  <c r="Q85" i="2"/>
  <c r="R85" i="2"/>
  <c r="M85" i="2"/>
  <c r="O93" i="2"/>
  <c r="P93" i="2"/>
  <c r="Q93" i="2"/>
  <c r="R93" i="2"/>
  <c r="N98" i="2"/>
  <c r="O98" i="2"/>
  <c r="P98" i="2"/>
  <c r="Q98" i="2"/>
  <c r="R98" i="2"/>
  <c r="M98" i="2"/>
  <c r="N101" i="2"/>
  <c r="O101" i="2"/>
  <c r="P101" i="2"/>
  <c r="Q101" i="2"/>
  <c r="R101" i="2"/>
  <c r="M101" i="2"/>
  <c r="N105" i="2"/>
  <c r="N104" i="2" s="1"/>
  <c r="O105" i="2"/>
  <c r="O104" i="2" s="1"/>
  <c r="P105" i="2"/>
  <c r="P104" i="2" s="1"/>
  <c r="Q105" i="2"/>
  <c r="Q104" i="2" s="1"/>
  <c r="R105" i="2"/>
  <c r="R104" i="2" s="1"/>
  <c r="M105" i="2"/>
  <c r="M104" i="2" s="1"/>
  <c r="O107" i="2"/>
  <c r="P107" i="2"/>
  <c r="Q107" i="2"/>
  <c r="R107" i="2"/>
  <c r="M108" i="2"/>
  <c r="M107" i="2" s="1"/>
  <c r="N112" i="2"/>
  <c r="O112" i="2"/>
  <c r="P112" i="2"/>
  <c r="Q112" i="2"/>
  <c r="R112" i="2"/>
  <c r="M112" i="2"/>
  <c r="N117" i="2"/>
  <c r="O117" i="2"/>
  <c r="P117" i="2"/>
  <c r="Q117" i="2"/>
  <c r="R117" i="2"/>
  <c r="N119" i="2"/>
  <c r="O119" i="2"/>
  <c r="P119" i="2"/>
  <c r="Q119" i="2"/>
  <c r="R119" i="2"/>
  <c r="M119" i="2"/>
  <c r="N123" i="2"/>
  <c r="N122" i="2" s="1"/>
  <c r="O123" i="2"/>
  <c r="O122" i="2" s="1"/>
  <c r="P123" i="2"/>
  <c r="P122" i="2" s="1"/>
  <c r="Q123" i="2"/>
  <c r="Q122" i="2" s="1"/>
  <c r="R123" i="2"/>
  <c r="R122" i="2" s="1"/>
  <c r="M123" i="2"/>
  <c r="M122" i="2" s="1"/>
  <c r="N128" i="2"/>
  <c r="O128" i="2"/>
  <c r="P128" i="2"/>
  <c r="Q128" i="2"/>
  <c r="R128" i="2"/>
  <c r="M128" i="2"/>
  <c r="N137" i="2"/>
  <c r="O137" i="2"/>
  <c r="P137" i="2"/>
  <c r="Q137" i="2"/>
  <c r="R137" i="2"/>
  <c r="M137" i="2"/>
  <c r="N142" i="2"/>
  <c r="N141" i="2" s="1"/>
  <c r="O142" i="2"/>
  <c r="O141" i="2" s="1"/>
  <c r="P142" i="2"/>
  <c r="P141" i="2" s="1"/>
  <c r="Q142" i="2"/>
  <c r="Q141" i="2" s="1"/>
  <c r="R142" i="2"/>
  <c r="R141" i="2" s="1"/>
  <c r="M142" i="2"/>
  <c r="M141" i="2" s="1"/>
  <c r="O144" i="2"/>
  <c r="P144" i="2"/>
  <c r="Q144" i="2"/>
  <c r="R144" i="2"/>
  <c r="N148" i="2"/>
  <c r="N147" i="2" s="1"/>
  <c r="O147" i="2"/>
  <c r="P148" i="2"/>
  <c r="P147" i="2" s="1"/>
  <c r="Q148" i="2"/>
  <c r="Q147" i="2" s="1"/>
  <c r="R148" i="2"/>
  <c r="R147" i="2" s="1"/>
  <c r="M148" i="2"/>
  <c r="M147" i="2" s="1"/>
  <c r="N164" i="2"/>
  <c r="O164" i="2"/>
  <c r="P164" i="2"/>
  <c r="Q164" i="2"/>
  <c r="R164" i="2"/>
  <c r="M164" i="2"/>
  <c r="O167" i="2"/>
  <c r="O166" i="2" s="1"/>
  <c r="P167" i="2"/>
  <c r="P166" i="2" s="1"/>
  <c r="Q167" i="2"/>
  <c r="Q166" i="2" s="1"/>
  <c r="R167" i="2"/>
  <c r="R166" i="2" s="1"/>
  <c r="M167" i="2"/>
  <c r="M166" i="2" s="1"/>
  <c r="N174" i="2"/>
  <c r="N173" i="2" s="1"/>
  <c r="O174" i="2"/>
  <c r="O173" i="2" s="1"/>
  <c r="P174" i="2"/>
  <c r="Q174" i="2"/>
  <c r="R174" i="2"/>
  <c r="M174" i="2"/>
  <c r="M173" i="2" s="1"/>
  <c r="P289" i="2"/>
  <c r="Q289" i="2"/>
  <c r="R289" i="2"/>
  <c r="N301" i="2"/>
  <c r="O301" i="2"/>
  <c r="P301" i="2"/>
  <c r="Q301" i="2"/>
  <c r="R301" i="2"/>
  <c r="M301" i="2"/>
  <c r="N300" i="2" l="1"/>
  <c r="N127" i="2"/>
  <c r="O54" i="2"/>
  <c r="M97" i="2"/>
  <c r="M67" i="2"/>
  <c r="M46" i="2"/>
  <c r="N40" i="2"/>
  <c r="N116" i="2"/>
  <c r="M300" i="2"/>
  <c r="M127" i="2"/>
  <c r="M40" i="2"/>
  <c r="N17" i="2"/>
  <c r="M116" i="2"/>
  <c r="M54" i="2"/>
  <c r="N54" i="2"/>
  <c r="N46" i="2"/>
  <c r="N97" i="2"/>
  <c r="N67" i="2"/>
  <c r="M17" i="2"/>
  <c r="O46" i="2"/>
  <c r="O67" i="2"/>
  <c r="O97" i="2"/>
  <c r="O40" i="2"/>
  <c r="Q116" i="2"/>
  <c r="P116" i="2"/>
  <c r="O116" i="2"/>
  <c r="O300" i="2"/>
  <c r="R116" i="2"/>
  <c r="P300" i="2"/>
  <c r="Q17" i="2"/>
  <c r="Q300" i="2"/>
  <c r="R17" i="2"/>
  <c r="P17" i="2"/>
  <c r="R300" i="2"/>
  <c r="P46" i="2"/>
  <c r="R46" i="2"/>
  <c r="Q46" i="2"/>
  <c r="P67" i="2"/>
  <c r="R67" i="2"/>
  <c r="Q67" i="2"/>
  <c r="O127" i="2"/>
  <c r="P127" i="2"/>
  <c r="R127" i="2"/>
  <c r="Q127" i="2"/>
  <c r="N280" i="2"/>
  <c r="N264" i="2" s="1"/>
  <c r="O280" i="2"/>
  <c r="O264" i="2" s="1"/>
  <c r="P280" i="2"/>
  <c r="P264" i="2" s="1"/>
  <c r="Q280" i="2"/>
  <c r="Q264" i="2" s="1"/>
  <c r="R280" i="2"/>
  <c r="R264" i="2" s="1"/>
  <c r="M280" i="2"/>
  <c r="M264" i="2" s="1"/>
  <c r="N259" i="2" l="1"/>
  <c r="M259" i="2"/>
  <c r="N257" i="2"/>
  <c r="M257" i="2"/>
  <c r="N255" i="2"/>
  <c r="M255" i="2"/>
  <c r="N253" i="2"/>
  <c r="M253" i="2"/>
  <c r="N251" i="2"/>
  <c r="M251" i="2"/>
  <c r="N244" i="2"/>
  <c r="M244" i="2"/>
  <c r="O251" i="2" l="1"/>
  <c r="O253" i="2"/>
  <c r="O255" i="2"/>
  <c r="O257" i="2"/>
  <c r="O259" i="2"/>
  <c r="O244" i="2"/>
  <c r="P244" i="2"/>
  <c r="Q244" i="2"/>
  <c r="R244" i="2"/>
  <c r="N248" i="2"/>
  <c r="N243" i="2" s="1"/>
  <c r="O248" i="2"/>
  <c r="P248" i="2"/>
  <c r="Q248" i="2"/>
  <c r="R248" i="2"/>
  <c r="M248" i="2"/>
  <c r="M243" i="2" s="1"/>
  <c r="N211" i="2"/>
  <c r="P211" i="2"/>
  <c r="Q211" i="2"/>
  <c r="R211" i="2"/>
  <c r="M211" i="2"/>
  <c r="O223" i="2"/>
  <c r="P223" i="2"/>
  <c r="Q223" i="2"/>
  <c r="R223" i="2"/>
  <c r="N236" i="2"/>
  <c r="O236" i="2"/>
  <c r="P236" i="2"/>
  <c r="Q236" i="2"/>
  <c r="R236" i="2"/>
  <c r="M236" i="2"/>
  <c r="N240" i="2"/>
  <c r="O240" i="2"/>
  <c r="P240" i="2"/>
  <c r="Q240" i="2"/>
  <c r="R240" i="2"/>
  <c r="M240" i="2"/>
  <c r="N233" i="2"/>
  <c r="O233" i="2"/>
  <c r="P233" i="2"/>
  <c r="Q233" i="2"/>
  <c r="R233" i="2"/>
  <c r="M233" i="2"/>
  <c r="N319" i="2"/>
  <c r="O319" i="2"/>
  <c r="M210" i="2" l="1"/>
  <c r="M209" i="2" s="1"/>
  <c r="N210" i="2"/>
  <c r="N209" i="2" s="1"/>
  <c r="O243" i="2"/>
  <c r="O210" i="2"/>
  <c r="Q328" i="2"/>
  <c r="Q319" i="2" s="1"/>
  <c r="R328" i="2"/>
  <c r="R319" i="2" s="1"/>
  <c r="P328" i="2"/>
  <c r="P319" i="2" s="1"/>
  <c r="R229" i="2"/>
  <c r="R210" i="2" s="1"/>
  <c r="Q229" i="2"/>
  <c r="Q210" i="2" s="1"/>
  <c r="P229" i="2"/>
  <c r="P210" i="2" s="1"/>
  <c r="O207" i="2"/>
  <c r="O206" i="2" s="1"/>
  <c r="N207" i="2"/>
  <c r="N206" i="2" s="1"/>
  <c r="M207" i="2"/>
  <c r="M206" i="2" s="1"/>
  <c r="P177" i="2"/>
  <c r="Q177" i="2"/>
  <c r="R177" i="2"/>
  <c r="N153" i="2"/>
  <c r="O153" i="2"/>
  <c r="P153" i="2"/>
  <c r="P150" i="2" s="1"/>
  <c r="Q153" i="2"/>
  <c r="Q150" i="2" s="1"/>
  <c r="R153" i="2"/>
  <c r="R150" i="2" s="1"/>
  <c r="M153" i="2"/>
  <c r="N161" i="2"/>
  <c r="O161" i="2"/>
  <c r="M161" i="2"/>
  <c r="Q161" i="2"/>
  <c r="Q155" i="2" s="1"/>
  <c r="R161" i="2"/>
  <c r="R155" i="2" s="1"/>
  <c r="P161" i="2"/>
  <c r="P155" i="2" s="1"/>
  <c r="O186" i="2"/>
  <c r="O189" i="2"/>
  <c r="O188" i="2" s="1"/>
  <c r="O194" i="2"/>
  <c r="O193" i="2" s="1"/>
  <c r="O199" i="2"/>
  <c r="O198" i="2" s="1"/>
  <c r="O203" i="2"/>
  <c r="O202" i="2" s="1"/>
  <c r="N189" i="2"/>
  <c r="N188" i="2" s="1"/>
  <c r="M189" i="2"/>
  <c r="M188" i="2" s="1"/>
  <c r="O357" i="2"/>
  <c r="O349" i="2"/>
  <c r="O355" i="2"/>
  <c r="O353" i="2"/>
  <c r="O351" i="2"/>
  <c r="N353" i="2"/>
  <c r="M353" i="2"/>
  <c r="N351" i="2"/>
  <c r="M351" i="2"/>
  <c r="P366" i="2"/>
  <c r="Q366" i="2"/>
  <c r="R366" i="2"/>
  <c r="O376" i="2"/>
  <c r="O366" i="2" s="1"/>
  <c r="P496" i="2"/>
  <c r="P495" i="2" s="1"/>
  <c r="Q496" i="2"/>
  <c r="Q495" i="2" s="1"/>
  <c r="R496" i="2"/>
  <c r="R495" i="2" s="1"/>
  <c r="Q485" i="2"/>
  <c r="R485" i="2"/>
  <c r="P485" i="2"/>
  <c r="O485" i="2"/>
  <c r="N485" i="2"/>
  <c r="M485" i="2"/>
  <c r="O504" i="2"/>
  <c r="O503" i="2" s="1"/>
  <c r="N496" i="2"/>
  <c r="N495" i="2" s="1"/>
  <c r="M496" i="2"/>
  <c r="M495" i="2" s="1"/>
  <c r="O498" i="2"/>
  <c r="O497" i="2" s="1"/>
  <c r="O15" i="2"/>
  <c r="O12" i="2" s="1"/>
  <c r="M155" i="2" l="1"/>
  <c r="M177" i="2"/>
  <c r="N155" i="2"/>
  <c r="N177" i="2"/>
  <c r="M150" i="2"/>
  <c r="N150" i="2"/>
  <c r="O150" i="2"/>
  <c r="O155" i="2"/>
  <c r="O185" i="2"/>
  <c r="O177" i="2" s="1"/>
  <c r="Q11" i="2"/>
  <c r="Q10" i="2" s="1"/>
  <c r="O209" i="2"/>
  <c r="P11" i="2"/>
  <c r="P10" i="2" s="1"/>
  <c r="N481" i="2"/>
  <c r="Q481" i="2"/>
  <c r="P343" i="2"/>
  <c r="R11" i="2"/>
  <c r="R10" i="2" s="1"/>
  <c r="P209" i="2"/>
  <c r="R209" i="2"/>
  <c r="R343" i="2"/>
  <c r="M481" i="2"/>
  <c r="R481" i="2"/>
  <c r="P481" i="2"/>
  <c r="Q343" i="2"/>
  <c r="Q209" i="2"/>
  <c r="M348" i="2"/>
  <c r="M344" i="2" s="1"/>
  <c r="M343" i="2" s="1"/>
  <c r="O496" i="2"/>
  <c r="O495" i="2" s="1"/>
  <c r="O481" i="2" s="1"/>
  <c r="O348" i="2"/>
  <c r="O344" i="2" s="1"/>
  <c r="O343" i="2" s="1"/>
  <c r="N348" i="2"/>
  <c r="N344" i="2" s="1"/>
  <c r="N343" i="2" s="1"/>
  <c r="M470" i="2"/>
  <c r="M469" i="2" s="1"/>
  <c r="M465" i="2" s="1"/>
  <c r="N465" i="2"/>
  <c r="O465" i="2"/>
  <c r="P465" i="2"/>
  <c r="Q465" i="2"/>
  <c r="R465" i="2"/>
  <c r="N458" i="2"/>
  <c r="N457" i="2" s="1"/>
  <c r="M458" i="2"/>
  <c r="M457" i="2" s="1"/>
  <c r="N417" i="2"/>
  <c r="N416" i="2" s="1"/>
  <c r="M417" i="2"/>
  <c r="M416" i="2" s="1"/>
  <c r="O458" i="2"/>
  <c r="O457" i="2" s="1"/>
  <c r="O455" i="2"/>
  <c r="O454" i="2" s="1"/>
  <c r="N455" i="2"/>
  <c r="N454" i="2" s="1"/>
  <c r="M455" i="2"/>
  <c r="M454" i="2" s="1"/>
  <c r="O452" i="2"/>
  <c r="O451" i="2" s="1"/>
  <c r="N452" i="2"/>
  <c r="N451" i="2" s="1"/>
  <c r="M452" i="2"/>
  <c r="M451" i="2" s="1"/>
  <c r="N448" i="2"/>
  <c r="M448" i="2"/>
  <c r="O449" i="2"/>
  <c r="O448" i="2" s="1"/>
  <c r="O446" i="2"/>
  <c r="O445" i="2" s="1"/>
  <c r="O439" i="2"/>
  <c r="O438" i="2" s="1"/>
  <c r="Q427" i="2"/>
  <c r="Q426" i="2" s="1"/>
  <c r="R427" i="2"/>
  <c r="R426" i="2" s="1"/>
  <c r="P427" i="2"/>
  <c r="P426" i="2" s="1"/>
  <c r="N436" i="2"/>
  <c r="O436" i="2"/>
  <c r="O433" i="2" s="1"/>
  <c r="P436" i="2"/>
  <c r="P433" i="2" s="1"/>
  <c r="Q436" i="2"/>
  <c r="Q433" i="2" s="1"/>
  <c r="R436" i="2"/>
  <c r="R433" i="2" s="1"/>
  <c r="M436" i="2"/>
  <c r="N434" i="2"/>
  <c r="M434" i="2"/>
  <c r="S394" i="2" s="1"/>
  <c r="O431" i="2"/>
  <c r="O427" i="2"/>
  <c r="O426" i="2" s="1"/>
  <c r="N427" i="2"/>
  <c r="M427" i="2"/>
  <c r="O424" i="2"/>
  <c r="O423" i="2" s="1"/>
  <c r="O421" i="2"/>
  <c r="O420" i="2" s="1"/>
  <c r="O417" i="2"/>
  <c r="O416" i="2" s="1"/>
  <c r="O408" i="2"/>
  <c r="O401" i="2"/>
  <c r="O410" i="2"/>
  <c r="N401" i="2"/>
  <c r="N410" i="2"/>
  <c r="M410" i="2"/>
  <c r="M401" i="2"/>
  <c r="O460" i="2"/>
  <c r="O393" i="2"/>
  <c r="O389" i="2"/>
  <c r="O384" i="2"/>
  <c r="N384" i="2"/>
  <c r="N383" i="2" s="1"/>
  <c r="N382" i="2" s="1"/>
  <c r="M384" i="2"/>
  <c r="M383" i="2" s="1"/>
  <c r="M382" i="2" s="1"/>
  <c r="P382" i="2"/>
  <c r="Q382" i="2"/>
  <c r="R382" i="2"/>
  <c r="N11" i="2" l="1"/>
  <c r="N10" i="2" s="1"/>
  <c r="M11" i="2"/>
  <c r="M10" i="2" s="1"/>
  <c r="M426" i="2"/>
  <c r="N426" i="2"/>
  <c r="O383" i="2"/>
  <c r="O382" i="2" s="1"/>
  <c r="S381" i="2"/>
  <c r="S408" i="2"/>
  <c r="O11" i="2"/>
  <c r="O10" i="2" s="1"/>
  <c r="O430" i="2"/>
  <c r="P392" i="2"/>
  <c r="P381" i="2" s="1"/>
  <c r="P9" i="2" s="1"/>
  <c r="R392" i="2"/>
  <c r="R381" i="2" s="1"/>
  <c r="R9" i="2" s="1"/>
  <c r="Q392" i="2"/>
  <c r="Q381" i="2" s="1"/>
  <c r="Q9" i="2" s="1"/>
  <c r="N433" i="2"/>
  <c r="M433" i="2"/>
  <c r="N400" i="2"/>
  <c r="M400" i="2"/>
  <c r="O400" i="2"/>
  <c r="O392" i="2" l="1"/>
  <c r="O381" i="2" s="1"/>
  <c r="O9" i="2" s="1"/>
  <c r="M392" i="2"/>
  <c r="M381" i="2" s="1"/>
  <c r="M9" i="2" s="1"/>
  <c r="N392" i="2"/>
  <c r="N381" i="2" s="1"/>
  <c r="N9" i="2" s="1"/>
</calcChain>
</file>

<file path=xl/sharedStrings.xml><?xml version="1.0" encoding="utf-8"?>
<sst xmlns="http://schemas.openxmlformats.org/spreadsheetml/2006/main" count="2402" uniqueCount="1075">
  <si>
    <t/>
  </si>
  <si>
    <t>с 01.01.2009 по 01.01.2999</t>
  </si>
  <si>
    <t xml:space="preserve">п. 1 ч. 1 ст. 15 гл. 3 </t>
  </si>
  <si>
    <t>Федеральный закон "Об общих принципах организации местного самоуправления в Российской Федерации (ред. от 30.03.2015 г.)" от 06.10.2003 №131-фз</t>
  </si>
  <si>
    <t>Условно-утвержденные расходы</t>
  </si>
  <si>
    <t>092.00.0</t>
  </si>
  <si>
    <t>Условно утвержденные расходы на первый и второй годы планового периода в соответствии с решением о местном бюджете</t>
  </si>
  <si>
    <t>050 - Департамент финансов Нефтеюганского района</t>
  </si>
  <si>
    <t>3.07.00.0.000 - Условно утвержденные расходы на первый и второй годы планового периода в соответствии с решением о местном бюджете</t>
  </si>
  <si>
    <t xml:space="preserve">п. 3 ст. 65 гл. 8 </t>
  </si>
  <si>
    <t>Федеральный проект "Формирование комфортной городской среды"</t>
  </si>
  <si>
    <t>122.00.0</t>
  </si>
  <si>
    <t>Иные межбюджетные трансферты, предоставляемые из бюджета муниципального района, не связанные с заключением соглашений</t>
  </si>
  <si>
    <t xml:space="preserve">п. 2 ст. 18.1 гл. 8 </t>
  </si>
  <si>
    <t>Поощрение за внедрение практик инициативного бюджетирования (Народный бюджет)</t>
  </si>
  <si>
    <t>120.00.0</t>
  </si>
  <si>
    <t>Повышение уровня благоустройства территорий общего пользования</t>
  </si>
  <si>
    <t>Проектирование и строительство объектов в области защиты населения и территорий от последствий ЧС природного и техногенного характера, гражданской обороны</t>
  </si>
  <si>
    <t>116.00.0</t>
  </si>
  <si>
    <t>Ремонт автомобильных дорог общего пользования местного значения поселений</t>
  </si>
  <si>
    <t>115.00.0</t>
  </si>
  <si>
    <t>114.00.0</t>
  </si>
  <si>
    <t>Реализация проектов "Народный бюджет"</t>
  </si>
  <si>
    <t>112.00.0</t>
  </si>
  <si>
    <t>Стимулирование культурного разнообразия в Нефтеюганском районе</t>
  </si>
  <si>
    <t>111.00.0</t>
  </si>
  <si>
    <t xml:space="preserve"> 
Организация, проведения мероприятий, направленных на развитие традиционной культуры, фольклора, национального спорта, сохранение культурного наследия коренных и малочисленных народов Севера, и участие в них</t>
  </si>
  <si>
    <t>109.00.0</t>
  </si>
  <si>
    <t>108.00.0</t>
  </si>
  <si>
    <t>Организация, проведение мероприятий, направленных на развитие традиционной культуры, фольклора, национального спорта, сохранение культурного наследия коренных малочисленных народов Севера, и участие в них</t>
  </si>
  <si>
    <t>107.00.0</t>
  </si>
  <si>
    <t>Обеспечение защиты информации и персональных данных</t>
  </si>
  <si>
    <t>101.00.0</t>
  </si>
  <si>
    <t>Уплата администрациями поселений выкупной цены собственникам непригодных для проживания расселяемых жилых помещений</t>
  </si>
  <si>
    <t>100.00.0</t>
  </si>
  <si>
    <t>Снос расселяемых многоквартирных домов</t>
  </si>
  <si>
    <t>099.00.0</t>
  </si>
  <si>
    <t>Снос строений, приспособленных для проживания (балков)</t>
  </si>
  <si>
    <t>098.00.0</t>
  </si>
  <si>
    <t>Управление и распоряжение муниципальным имуществом</t>
  </si>
  <si>
    <t>097.00.0</t>
  </si>
  <si>
    <t>Повышение экологически безопасного уровня обращения с отходами и качества жизни населения</t>
  </si>
  <si>
    <t>096.00.0</t>
  </si>
  <si>
    <t>Благоустройство дворовых территорий городского и сельских поселений</t>
  </si>
  <si>
    <t>091.00.0</t>
  </si>
  <si>
    <t>Охрана общественного порядка и профилактика правонарушений</t>
  </si>
  <si>
    <t>087.00.0</t>
  </si>
  <si>
    <t>Обеспечение доступности приоритетным объектам и услуг в приоритетных сферах жизнедеятельности инвалидов и других маломобильных групп населения</t>
  </si>
  <si>
    <t>086.00.0</t>
  </si>
  <si>
    <t>Организация временного трудоустройства несовершеннолетних граждан в возрасте от 14 до 18 лет в свободное от учебы время на временные рабочие места (компенсация расходов работодателя по оплате труда)</t>
  </si>
  <si>
    <t>070.00.0</t>
  </si>
  <si>
    <t>Содействие местному самоуправлению в развитии исторических и иных местных традиций</t>
  </si>
  <si>
    <t>040.00.0</t>
  </si>
  <si>
    <t>Строительство и реконструкция автомобильных дорог общего пользования местного значения</t>
  </si>
  <si>
    <t>004.00.0</t>
  </si>
  <si>
    <t>3.06.04.2.004 - Иные межбюджетные трансферты, предоставляемые из бюджета муниципального района, не связанные с заключением соглашений</t>
  </si>
  <si>
    <t>Поощрение за достижение наиболее высоких показателей качества организации и осуществления бюджетного процесса</t>
  </si>
  <si>
    <t>073.00.0</t>
  </si>
  <si>
    <t>Поощрение достижения наилучших показателей качества организации и осуществления бюджетного процесса в поселениях</t>
  </si>
  <si>
    <t>3.06.04.2.003 - Поощрение достижения наилучших показателей качества организации и осуществления бюджетного процесса в поселениях</t>
  </si>
  <si>
    <t>Дотация на поддержку мер по обеспечению сбалансированности</t>
  </si>
  <si>
    <t>065.00.0</t>
  </si>
  <si>
    <t>Поддержка мер по обеспечению сбалансированности бюджетов поселений</t>
  </si>
  <si>
    <t>3.06.04.2.001 - Поддержка мер по обеспечению сбалансированности бюджетов поселений</t>
  </si>
  <si>
    <t>Осуществление полномочий в сфере государственной регистрации актов гражданского состояния</t>
  </si>
  <si>
    <t>009.00.0</t>
  </si>
  <si>
    <t>На государственную регистрацию актов гражданского состояния</t>
  </si>
  <si>
    <t>3.06.03.0.002 - На государственную регистрацию актов гражданского состояния</t>
  </si>
  <si>
    <t>Расходы на осуществление первичного воинского учета</t>
  </si>
  <si>
    <t>008.00.0</t>
  </si>
  <si>
    <t>На осуществление воинского учета на территориях, на которых отсутствуют структурные подразделения военных комиссариатов</t>
  </si>
  <si>
    <t>3.06.03.0.001 - На осуществление воинского учета на территориях, на которых отсутствуют структурные подразделения военных комиссариатов</t>
  </si>
  <si>
    <t>Дотация на выравнивание бюджетной обеспеченности</t>
  </si>
  <si>
    <t>011.00.0</t>
  </si>
  <si>
    <t>по предоставлению дотаций на выравнивание бюджетной обеспеченности городских, сельских поселений, всего</t>
  </si>
  <si>
    <t>3.06.01.0.000 - по предоставлению дотаций на выравнивание бюджетной обеспеченности городских, сельских поселений, всего</t>
  </si>
  <si>
    <t>Мероприятия по предупреждению и ликвидации болезней животных, их лечению, защите населения от болезней, общих для человека и животных местный бюджет</t>
  </si>
  <si>
    <t>481.00.5</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</si>
  <si>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</si>
  <si>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481 - Департамент строительства и жилищно-коммунального комплекса Нефтеюганского района</t>
  </si>
  <si>
    <t>3.04.03.0.021 -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</si>
  <si>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Финансирование на обеспечение деятельности административных комиссий</t>
  </si>
  <si>
    <t>026.00.0</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</si>
  <si>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</si>
  <si>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040 - Администрация Нефтеюганского района</t>
  </si>
  <si>
    <t>3.04.03.0.017 -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</si>
  <si>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Дополнительное обеспечение социальными гарантиями отдельных категорий граждан</t>
  </si>
  <si>
    <t>027.00.0</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</si>
  <si>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</si>
  <si>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070 - Департамент имущественных отношений Нефтеюганского района</t>
  </si>
  <si>
    <t>3.04.03.0.012 -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</si>
  <si>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Расходы на составление списков кандидатов в присяжные заседатели за счет собственных средств</t>
  </si>
  <si>
    <t>500.13.3</t>
  </si>
  <si>
    <t>по составлению списков кандидатов в присяжные заседатели</t>
  </si>
  <si>
    <t>3.04.03.0.002 - по составлению списков кандидатов в присяжные заседатели</t>
  </si>
  <si>
    <t xml:space="preserve">абз. 2 п. 5 ст. 20 гл. 4 </t>
  </si>
  <si>
    <t>Расхода по актам граждансокго сотояния</t>
  </si>
  <si>
    <t>021.00.0</t>
  </si>
  <si>
    <t>на государственную регистрацию актов гражданского состояния</t>
  </si>
  <si>
    <t>3.04.03.0.001 - на государственную регистрацию актов гражданского состояния</t>
  </si>
  <si>
    <t>Гарантии и компенсации расходов для лиц, работающих и проживающих в районах Крайнего Севера</t>
  </si>
  <si>
    <t>500.13.5</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</si>
  <si>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t>
  </si>
  <si>
    <t>3.04.02.0.089 -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t>
  </si>
  <si>
    <t>Мероприятия по проведению дезинсекции и дератизации</t>
  </si>
  <si>
    <t>481.50.8</t>
  </si>
  <si>
    <t>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</si>
  <si>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3.04.02.0.084 -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</si>
  <si>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Возмещение недополученных доходов организациям, осуществляющим реализацию сжиженного газа по социально-ориентированным розничным ценам</t>
  </si>
  <si>
    <t>481.06.0</t>
  </si>
  <si>
    <t>на установление подлежащих государственному регулированию цен (тарифов) на товары (услуги) в соответствии с законодательством Российской Федерации</t>
  </si>
  <si>
    <t>3.04.02.0.060 - на установление подлежащих государственному регулированию цен (тарифов) на товары (услуги) в соответствии с законодательством Российской Федерации</t>
  </si>
  <si>
    <t>Расходы на реализацию полномочия, указанного в п.2 статьи 2 Закона Ханты-Мансийского автономного округа – Югры от 31.01.2011 года № 8-оз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2016–2020 годы"</t>
  </si>
  <si>
    <t>055.00.0</t>
  </si>
  <si>
    <t>на организацию и обеспечение защиты исконной среды обитания и традиционного образа жизни коренных малочисленных народов Российской Федерации</t>
  </si>
  <si>
    <t>3.04.02.0.059 - на организацию и обеспечение защиты исконной среды обитания и традиционного образа жизни коренных малочисленных народов Российской Федерации</t>
  </si>
  <si>
    <t>Мероприятия по предупреждению и ликвидации болезней животных, их лечению, защите населения от болезней, общих для человека и животных</t>
  </si>
  <si>
    <t>481.00.4</t>
  </si>
  <si>
    <t>3.04.02.0.054 -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</si>
  <si>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023.00.0</t>
  </si>
  <si>
    <t>Организация отдыха и оздоровления детей</t>
  </si>
  <si>
    <t>015.00.0</t>
  </si>
  <si>
    <t>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</si>
  <si>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231 - Департамент образования и молодежной политики Нефтеюганского района</t>
  </si>
  <si>
    <t>3.04.02.0.041 -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</si>
  <si>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020.00.0</t>
  </si>
  <si>
    <t>Расходы на оплату труда приемного родителя</t>
  </si>
  <si>
    <t>024.00.0</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</si>
  <si>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</si>
  <si>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3.04.02.0.038 -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</si>
  <si>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Компенсация род. платы</t>
  </si>
  <si>
    <t>231.00.7</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</si>
  <si>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</si>
  <si>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Компенсация род.платы в части администрирования</t>
  </si>
  <si>
    <t>017.00.0</t>
  </si>
  <si>
    <t>3.04.02.0.037 -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</si>
  <si>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Администрирование полномочия по обеспечению жилыми помещениями отдельных категорий граждан</t>
  </si>
  <si>
    <t>160.00.0</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</si>
  <si>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</si>
  <si>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3.04.02.0.036 -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</si>
  <si>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Обеспечение социальными гарантиями отдельных категорий граждан</t>
  </si>
  <si>
    <t>3.04.02.0.028 -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</si>
  <si>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Расходы на реализацию дошкольными образовательными организациями основных общеобразовательных программ дошкольного образования</t>
  </si>
  <si>
    <t>039.00.0</t>
  </si>
  <si>
    <t>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</si>
  <si>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Расходы на реализацию основных общеобразовательных программ</t>
  </si>
  <si>
    <t>019.00.0</t>
  </si>
  <si>
    <t>3.04.02.0.023 -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</si>
  <si>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Поддержка сельскохозяйственного производства (дикоросы, малые формы хозяйствования)</t>
  </si>
  <si>
    <t>064.00.0</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</si>
  <si>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</si>
  <si>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3.04.02.0.007 -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</si>
  <si>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Поддержка сельскохозяйственного производства в сфере растениеводства</t>
  </si>
  <si>
    <t>063.00.0</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</si>
  <si>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</si>
  <si>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3.04.02.0.006 -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</si>
  <si>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Расходы на поддержку сельскохозяйственного производства в сфере животноводства и рыболовства</t>
  </si>
  <si>
    <t>025.00.0</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</si>
  <si>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</si>
  <si>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3.04.02.0.005 -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</si>
  <si>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Организация деятельности по обращению с отходами производства и потребления</t>
  </si>
  <si>
    <t>121.00.0</t>
  </si>
  <si>
    <t>481.72.0</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</si>
  <si>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</si>
  <si>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Профилактика инфекционных и паразитраных заболеваний</t>
  </si>
  <si>
    <t>481.71.0</t>
  </si>
  <si>
    <t>Содержание органов местного самоуправления (в сфере организации деятельности по обращению с твердыми коммунальными отходами)</t>
  </si>
  <si>
    <t>481.50.6</t>
  </si>
  <si>
    <t>Организация отдыха и оздоровления детей в части администрирования</t>
  </si>
  <si>
    <t>016.00.0</t>
  </si>
  <si>
    <t xml:space="preserve">п. 3 ч. 1 ст. 17 гл. 3 </t>
  </si>
  <si>
    <t>Содержание органов местного саоупрпвления в части оплаты труда</t>
  </si>
  <si>
    <t>500.13.7</t>
  </si>
  <si>
    <t>Расходы на обеспечение дополнительных гарантий прав на жилое помещение детей-сирот и детей оставшихся без попечения родителей, лиц из числа детей-сирот, детей оставшихся без попечения родителей</t>
  </si>
  <si>
    <t>151.00.0</t>
  </si>
  <si>
    <t>3.04.02.0.002 -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</si>
  <si>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Содержание органов местного самоуправления без оплаты труда</t>
  </si>
  <si>
    <t>500.13.8</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</si>
  <si>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</si>
  <si>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Хранение, комплектование, учет и использование архивных документов, относящихся к государственной собственности автономного округа</t>
  </si>
  <si>
    <t>058.00.0</t>
  </si>
  <si>
    <t>3.04.02.0.001 -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</si>
  <si>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Улучшение жилищных условий для отдельных категорий граждан в части предоставления мер социальной поддержки</t>
  </si>
  <si>
    <t>012.00.0</t>
  </si>
  <si>
    <t>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</si>
  <si>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3.04.01.0.015 -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</si>
  <si>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Составление (изменение) списков кандидатов в присяжные заседатели федеральных судов общей юрисдикции в Российской Федерации</t>
  </si>
  <si>
    <t>028.00.0</t>
  </si>
  <si>
    <t>3.04.01.0.002 - по составлению списков кандидатов в присяжные заседатели</t>
  </si>
  <si>
    <t>Государственная регистрация актов гражданского состояния</t>
  </si>
  <si>
    <t>022.00.0</t>
  </si>
  <si>
    <t>3.04.01.0.001 - на государственную регистрацию актов гражданского состояния</t>
  </si>
  <si>
    <t>Обеспечение жильем молодых семей в рамках федеральной программы "Жилище"</t>
  </si>
  <si>
    <t>070.04.0</t>
  </si>
  <si>
    <t>Иные дополнительные меры социальной поддержки и социальной помощи для отдельных категорий граждан</t>
  </si>
  <si>
    <t>Предоставление социальных выплат на строительство (приобретение) жилья молодым семьям и молодым специалистам, проживающим в сельской местности</t>
  </si>
  <si>
    <t>Создание условий способствующих  улучшению жилищных условий жителей Нефтеюганского района</t>
  </si>
  <si>
    <t>006.00.0</t>
  </si>
  <si>
    <t>3.03.03.0.002 - Иные дополнительные меры социальной поддержки и социальной помощи для отдельных категорий граждан</t>
  </si>
  <si>
    <t>Социальные выплаты</t>
  </si>
  <si>
    <t>000.00.5</t>
  </si>
  <si>
    <t>Предоставление доплаты за выслугу лет к трудовой пенсии муниципальным служащим за счет средств местного бюджета</t>
  </si>
  <si>
    <t>Поощрительная выплата при назначении пенсии за выслугу лет</t>
  </si>
  <si>
    <t>011 - Дума Нефтеюганского района</t>
  </si>
  <si>
    <t>3.03.03.0.001 - Предоставление доплаты за выслугу лет к трудовой пенсии муниципальным служащим за счет средств местного бюджета</t>
  </si>
  <si>
    <t>Обеспечение доступности инвалидов и других маломобильных групп населения к приоритетным объектам учреждений образования, культуры и  спорта</t>
  </si>
  <si>
    <t>481.10.3</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</si>
  <si>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</si>
  <si>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3.03.01.0.008 -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</si>
  <si>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 xml:space="preserve">п. 8 ч. 1 ст. 15.1 гл. 3 </t>
  </si>
  <si>
    <t>Расходы на создание условий для развития туризма</t>
  </si>
  <si>
    <t>057.00.0</t>
  </si>
  <si>
    <t>создание условий для развития туризма</t>
  </si>
  <si>
    <t>3.03.01.0.006 - создание условий для развития туризма</t>
  </si>
  <si>
    <t>Расходы на сохранение и развитие традиционной культуры коренных малочисленных народов Севера</t>
  </si>
  <si>
    <t>000.00.1</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</si>
  <si>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</si>
  <si>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3.03.01.0.004 -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муниципального района</t>
  </si>
  <si>
    <t>Предоставление гарантий и компенсаций расходов, связанных с переездом, проездом и провозом багажа к месту использования отпуска и обратно</t>
  </si>
  <si>
    <t>481.70.0</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</si>
  <si>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 (Ведомости Съезда народных депутатов Российской Федерации и Верховного Совета Российской Федерации, 1993, № 16, ст. 551, Собрание законодательства Российской Федерации, 2004, № 35, ст. 3607; 2014, № 30, ст. 4232,  статьи 325 и 326 Трудового кодекса Российской Федерации (Собрание законодательства Российской Федерации, 2002, № 1, ст. 3)</t>
  </si>
  <si>
    <t>003.00.0</t>
  </si>
  <si>
    <t>241 - Департамент культуры и спорта Нефтеюганского района</t>
  </si>
  <si>
    <t>231.17.1</t>
  </si>
  <si>
    <t xml:space="preserve">абз. 3 п. 1 ст. 17 гл. 3 </t>
  </si>
  <si>
    <t>002.00.0</t>
  </si>
  <si>
    <t>119.00.0</t>
  </si>
  <si>
    <t>Предоставление гарантий и компенсаций расходов, связанных с переездом и провозом багажа к месту использования отпуска и обратно</t>
  </si>
  <si>
    <t>061.00.0</t>
  </si>
  <si>
    <t>3.02.00.0.021 -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 (Ведомости Съезда народных депутатов Российской Федерации и Верховного Совета Российской Федерации, 1993, № 16, ст. 551, Собрание законодательства Российской Федерации, 2004, № 35, ст. 3607; 2014, № 30, ст. 4232,  статьи 325 и 326 Трудового кодекса Российской Федерации (Собрание законодательства Российской Федерации, 2002, № 1, ст. 3)</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</si>
  <si>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</si>
  <si>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Повышение энергетической эффективности в сфере жилищного хозяйства</t>
  </si>
  <si>
    <t>481.07.0</t>
  </si>
  <si>
    <t>3.02.00.0.020 -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</si>
  <si>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 xml:space="preserve">п. 8.1 ч. 1 ст. 17 гл. 3 </t>
  </si>
  <si>
    <t>Совершенствование кадровой службы</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</si>
  <si>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</si>
  <si>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 xml:space="preserve">подп. 1 п. 8 ч. 1 ст. 17 гл. 3 </t>
  </si>
  <si>
    <t>Совершентствование кадровой службы</t>
  </si>
  <si>
    <t>241.13.5</t>
  </si>
  <si>
    <t xml:space="preserve">подп. 8.1 п. 1 ст. 17 гл. 3 </t>
  </si>
  <si>
    <t>Развитие кадрового потенциала отрасли</t>
  </si>
  <si>
    <t>231.09.0</t>
  </si>
  <si>
    <t>022.00.1</t>
  </si>
  <si>
    <t>020.00.4</t>
  </si>
  <si>
    <t>3.02.00.0.019 -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</si>
  <si>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 xml:space="preserve">Информационное обеспечение деятельности органов местного самоуправления </t>
  </si>
  <si>
    <t>481.10.6</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</si>
  <si>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</si>
  <si>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Обеспечение информационной открытости органов местного самоуправления Нефтеюганского района</t>
  </si>
  <si>
    <t>084.12.5</t>
  </si>
  <si>
    <t>Обеспечение информационной открытости органов местного самоуправления Нефтеюганского района в рамках муниципального задания</t>
  </si>
  <si>
    <t>Подготовка и размещение информации в СМИ о деятельности органов местного самоуправления</t>
  </si>
  <si>
    <t>Информационное обеспечение деятельности органов местного самоуправления Нефтеюганского района</t>
  </si>
  <si>
    <t>043.00.0</t>
  </si>
  <si>
    <t>3.02.00.0.017 -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</si>
  <si>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Расходы в сфере стратегического планирования</t>
  </si>
  <si>
    <t>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</si>
  <si>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3.02.00.0.015 - 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</si>
  <si>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Обеспечение деятельности учреждения</t>
  </si>
  <si>
    <t>481.05.0</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</si>
  <si>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</si>
  <si>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Обеспечение качества управления в образовательных учреждениях сферы культуры</t>
  </si>
  <si>
    <t>241.13.1</t>
  </si>
  <si>
    <t>Осуществление финансового обеспечения деятельности муниципальных казенных учреждений</t>
  </si>
  <si>
    <t>231.01.1</t>
  </si>
  <si>
    <t>Мероприятия по сдействию трудоустройству граждан</t>
  </si>
  <si>
    <t>500.13.9</t>
  </si>
  <si>
    <t>Предоставление государственных услуг в многофункциональных центрах</t>
  </si>
  <si>
    <t>500.13.0</t>
  </si>
  <si>
    <t>Содержание и организация деятельности аварийно-спасательных служб и (или) аварийно-спасательных формирований на территории поселения</t>
  </si>
  <si>
    <t>460.42.3</t>
  </si>
  <si>
    <t>Содержание муниципального казенного учреждения "Управление делами администрации"</t>
  </si>
  <si>
    <t>400.05.1</t>
  </si>
  <si>
    <t>Развитие и споровождение мнофукционального центра</t>
  </si>
  <si>
    <t>044.00.0</t>
  </si>
  <si>
    <t>Расходы на обеспечение безопасности и создание благоприятных условий труда работающих</t>
  </si>
  <si>
    <t>001.00.0</t>
  </si>
  <si>
    <t>3.02.00.0.008 -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</si>
  <si>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обслуживание долговых обязательств</t>
  </si>
  <si>
    <t>005.00.0</t>
  </si>
  <si>
    <t xml:space="preserve">обслуживание долговых обязательств в части процентов, пеней и штрафных санкций по бюджетным кредитам, полученным из региональных и местных бюджетов </t>
  </si>
  <si>
    <t xml:space="preserve">3.02.00.0.004 - обслуживание долговых обязательств в части процентов, пеней и штрафных санкций по бюджетным кредитам, полученным из региональных и местных бюджетов </t>
  </si>
  <si>
    <t xml:space="preserve">Межбюджетные трансферты (обеспечение деятельности ОМС) </t>
  </si>
  <si>
    <t>481.50.5</t>
  </si>
  <si>
    <t>Содержание органов местного самоуправления в части оплаты труда</t>
  </si>
  <si>
    <t>241.13.6</t>
  </si>
  <si>
    <t>Материально-техническое и финансовое обеспечение деятельности органов местного самоуправления в части оплаты труда</t>
  </si>
  <si>
    <t>231.17.2</t>
  </si>
  <si>
    <t>Материально техническое обеспечение деятельности органов местного самоуправления в части оплаты труда</t>
  </si>
  <si>
    <t>020.00.1</t>
  </si>
  <si>
    <t>Материально-техническое обеспечние в части вопросов оплаты труда органов местного самоуправления</t>
  </si>
  <si>
    <t>053.00.0</t>
  </si>
  <si>
    <t xml:space="preserve">подп. 1 п. 1 ч. 1 ст. 15 гл. 3 </t>
  </si>
  <si>
    <t>Материально техническое обеспечение контрольно-счетной палаты</t>
  </si>
  <si>
    <t>Материальное обеспечение председателя представительного органа местного самоуправление</t>
  </si>
  <si>
    <t>3.02.00.0.002 -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</si>
  <si>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Обеспечение деятельности органов местного самоуправления без оплаты труда</t>
  </si>
  <si>
    <t>481.50.0</t>
  </si>
  <si>
    <t>Расходы на организацию профессионального образования и дополнительного профессионального образования ОМС</t>
  </si>
  <si>
    <t>481.10.0</t>
  </si>
  <si>
    <t>Содержание органов местного самоуправления без фонда оплаты труда</t>
  </si>
  <si>
    <t>Совершенствование кадровой службы органов местного самоуправлени</t>
  </si>
  <si>
    <t>Сорвершентсование кадровой службы органов местного самоуправления</t>
  </si>
  <si>
    <t>034.00.0</t>
  </si>
  <si>
    <t>Материально техническое обеспечение деятельности органов местного самоуправления без оплаты труда</t>
  </si>
  <si>
    <t>Выплаты социального характера</t>
  </si>
  <si>
    <t>037.00.0</t>
  </si>
  <si>
    <t>Единовременная выплата на оздоровление</t>
  </si>
  <si>
    <t>066.00.0</t>
  </si>
  <si>
    <t>Совершенствование кадровой службы органов местного самоуправления</t>
  </si>
  <si>
    <t>020.00.3</t>
  </si>
  <si>
    <t>Прочие выплаты по обязательствам</t>
  </si>
  <si>
    <t>000.06.5</t>
  </si>
  <si>
    <t>Материальное обеспечение контрольно-счетной палаты без оплаты труда</t>
  </si>
  <si>
    <t>010.00.0</t>
  </si>
  <si>
    <t>Материально-техническое обеспечение деятельности органов местного самоуправления без оплаты труда</t>
  </si>
  <si>
    <t>005.00.1</t>
  </si>
  <si>
    <t>3.02.00.0.001 -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</si>
  <si>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 xml:space="preserve">п. 3 ч. 1 ст. 15 гл. 3 </t>
  </si>
  <si>
    <t>Капитальный ремонт многоквартирных домов</t>
  </si>
  <si>
    <t>481.50.2</t>
  </si>
  <si>
    <t>Поддержка некоммерческих организаций, реализующих проекты в сфере культуры</t>
  </si>
  <si>
    <t>241.13.8</t>
  </si>
  <si>
    <t>241.13.7</t>
  </si>
  <si>
    <t>Расходы на финансовую поддержку и грантов субъектам малого и среднего предпринимательства и организация мероприятий для стимулирования деятельности събъектов малого и среднего предпринимательства</t>
  </si>
  <si>
    <t>Межбюджетные трансферты на  содержание и организацию деятельности аварийно-спасательных служб и (или) аварийно-спасательных формирований на территории поселения</t>
  </si>
  <si>
    <t>460.42.8</t>
  </si>
  <si>
    <t>создание, содержание и организация деятельности аварийно-спасательных служб и (или) аварийно-спасательных формирований на территории  поселения</t>
  </si>
  <si>
    <t>3.01.02.0.033 - создание, содержание и организация деятельности аварийно-спасательных служб и (или) аварийно-спасательных формирований на территории  поселения</t>
  </si>
  <si>
    <t>Межбюджетные трасферты на физическую культуру и массовый спорт, организацию проведения официальных физкультурно-оздоровительных спортивных мероприятий поселений</t>
  </si>
  <si>
    <t>081.12.7</t>
  </si>
  <si>
    <t>обеспечение условий для развития на территории  поселения физической культуры, школьного спорта и массового спорта</t>
  </si>
  <si>
    <t>3.01.02.0.022 - обеспечение условий для развития на территории  поселения физической культуры, школьного спорта и массового спорта</t>
  </si>
  <si>
    <t>Межбюджетные трансферты на создание условий для развития местного традиционного народного творчества</t>
  </si>
  <si>
    <t>081.04.9</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</si>
  <si>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</si>
  <si>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3.01.02.0.021 -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</si>
  <si>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Межбюджетные трансферты на создание условий для организации досуга и обеспечение жителей населения услугами организации культуры</t>
  </si>
  <si>
    <t>создание условий для организации досуга и обеспечения жителей  поселения услугами организаций культуры</t>
  </si>
  <si>
    <t>3.01.02.0.019 - создание условий для организации досуга и обеспечения жителей  поселения услугами организаций культуры</t>
  </si>
  <si>
    <t>Межбюджетные трасферты на организацию библиотечного обслуживания населения, комплектование и обеспечение сохранности библиотечных фондов библиотек населения</t>
  </si>
  <si>
    <t>084.17.1</t>
  </si>
  <si>
    <t>организация библиотечного обслуживания населения, комплектование и обеспечение сохранности библиотечных фондов библиотек  поселения</t>
  </si>
  <si>
    <t>3.01.02.0.018 - организация библиотечного обслуживания населения, комплектование и обеспечение сохранности библиотечных фондов библиотек  поселения</t>
  </si>
  <si>
    <t>481.00.8</t>
  </si>
  <si>
    <t>обеспечение первичных мер пожарной безопасности в границах населенных пунктов  поселения</t>
  </si>
  <si>
    <t>3.01.02.0.016 - обеспечение первичных мер пожарной безопасности в границах населенных пунктов  поселения</t>
  </si>
  <si>
    <t>Межбюджетные трансферты (обеспечение деятельности учреждения)</t>
  </si>
  <si>
    <t>481.10.9</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</si>
  <si>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</si>
  <si>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3.01.02.0.007 -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</si>
  <si>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Межбюджетные трансферты (обеспечение деятельности ОМС)</t>
  </si>
  <si>
    <t>481.50.4</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</si>
  <si>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</si>
  <si>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 xml:space="preserve">Межбюджетные трансферты (обеспечение деятельности учреждения) </t>
  </si>
  <si>
    <t>481.10.5</t>
  </si>
  <si>
    <t>3.01.02.0.004 -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</si>
  <si>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Приобретение объектов недвижимого имущества для размещения образовательных организаций</t>
  </si>
  <si>
    <t>070.05.0</t>
  </si>
  <si>
    <t>Мероприятия в области молодежной политики</t>
  </si>
  <si>
    <t>231.06.0</t>
  </si>
  <si>
    <t>организация и осуществление мероприятий межпоселенческого характера по работе с детьми и молодежью</t>
  </si>
  <si>
    <t>Организация временного трудоустройства несовершеннолетних граждан в возрасте от 14 до 18 лет в свободное время от учебы, время на временные рабочие места</t>
  </si>
  <si>
    <t>3.01.01.0.046 - организация и осуществление мероприятий межпоселенческого характера по работе с детьми и молодежью</t>
  </si>
  <si>
    <t>Поддержка проведения районных комплексных спортивно-массовых мероприятий, участие в окружных, региональных, всероссийских и международных соревнованиях</t>
  </si>
  <si>
    <t>018.00.0</t>
  </si>
  <si>
    <t>организация проведения официальных физкультурно-оздоровительных и спортивных мероприятий муниципального района</t>
  </si>
  <si>
    <t>3.01.01.0.045 - 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</si>
  <si>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</si>
  <si>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Укрепление материально-технической базы учреждений физической культуры и спорта</t>
  </si>
  <si>
    <t>084.17.4</t>
  </si>
  <si>
    <t>3.01.01.0.044 - обеспечение условий для развития на территории муниципального района физической культуры, школьного спорта и массового спорта</t>
  </si>
  <si>
    <t>Оказание финансовой поддержки социально ориентированным негосударственным некоммерческим организациям</t>
  </si>
  <si>
    <t>007.00.0</t>
  </si>
  <si>
    <t>оказание поддержки социально ориентированным некоммерческим организациям, благотворительной деятельности и добровольчеству</t>
  </si>
  <si>
    <t>3.01.01.0.043 - оказание поддержки социально ориентированным некоммерческим организациям, благотворительной деятельности и добровольчеству</t>
  </si>
  <si>
    <t>Организация и проведение образовательных и информационных мероприятий для стимулирования деятельности субъектов малого и среднего предпринимательства и формирование благоприятного общественного мнения о малом и среднем предпринимательстве</t>
  </si>
  <si>
    <t>013.00.0</t>
  </si>
  <si>
    <t>содействие развитию малого и среднего предпринимательства</t>
  </si>
  <si>
    <t>3.01.01.0.042 - содействие развитию малого и среднего предпринимательства</t>
  </si>
  <si>
    <t>Расходы на поддержку сельскохозяйственного производства в сфере животноводства</t>
  </si>
  <si>
    <t>000.04.0</t>
  </si>
  <si>
    <t>создание условий для развития сельскохозяйственного производства в поселениях в сфере животноводства с учетом рыболовства и рыбоводства</t>
  </si>
  <si>
    <t>3.01.01.0.040 - 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</si>
  <si>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совещаний, семинаров, ярмарок, конкурсов, выставок</t>
  </si>
  <si>
    <t>500.13.4</t>
  </si>
  <si>
    <t>создание условий для расширения рынка сельскохозяйственной продукции, сырья и продовольствия</t>
  </si>
  <si>
    <t>3.01.01.0.039 - создание условий для расширения рынка сельскохозяйственной продукции, сырья и продовольствия</t>
  </si>
  <si>
    <t>Создание комплексной системы информирования населения и системы оповещения населения</t>
  </si>
  <si>
    <t>500.11.0</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</si>
  <si>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</si>
  <si>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3.01.01.0.035 -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</si>
  <si>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Обеспечение прав граждан на доступ к объектам культуры, допонительного образования сферы культуры и информации</t>
  </si>
  <si>
    <t>481.68.0</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</si>
  <si>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</si>
  <si>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 xml:space="preserve">п. 19.1 ч. 1 ст. 15 гл. 3 </t>
  </si>
  <si>
    <t>Укрепление материально-технической базы учреждений культуры</t>
  </si>
  <si>
    <t>481.67.0</t>
  </si>
  <si>
    <t>Проектирование и строительство объектов в сфере культуры</t>
  </si>
  <si>
    <t>481.01.0</t>
  </si>
  <si>
    <t>Обеспечение доступности предоставляемых инвалидам услуг в сфере культуры</t>
  </si>
  <si>
    <t>241.14.4</t>
  </si>
  <si>
    <t>Реализация мероприятий по обеспечению качества предоставления услуг в сфере культуры</t>
  </si>
  <si>
    <t>084.17.7</t>
  </si>
  <si>
    <t>084.17.5</t>
  </si>
  <si>
    <t>Поддержка проведения творческих и культурно-массовых мероприятий</t>
  </si>
  <si>
    <t>Проведение региональных, районных праздников</t>
  </si>
  <si>
    <t>048.00.0</t>
  </si>
  <si>
    <t>3.01.01.0.032 -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</si>
  <si>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Обеспечение доступности предоставляемых инвалидам услуг в сфере библиотечного обслуживания</t>
  </si>
  <si>
    <t>241.14.1</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</si>
  <si>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</si>
  <si>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Развитие библиотечного дела</t>
  </si>
  <si>
    <t>3.01.01.0.031 -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</si>
  <si>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 xml:space="preserve">п. 18 ч. 1 ст. 15 гл. 3 </t>
  </si>
  <si>
    <t>Субсидии на возмещение затрат на топливо (нефть, мазут), используемое для предоставления услуг по отоплению и горячему водоснабжению</t>
  </si>
  <si>
    <t>481.66.0</t>
  </si>
  <si>
    <t>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</si>
  <si>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 xml:space="preserve">Услуги в области информационных технологий </t>
  </si>
  <si>
    <t>481.11.4</t>
  </si>
  <si>
    <t>Мероприятия в области информационно-коммунакационных технологий</t>
  </si>
  <si>
    <t>301.00.0</t>
  </si>
  <si>
    <t>3.01.01.0.030 -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</si>
  <si>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481.11.1</t>
  </si>
  <si>
    <t>содержание на территории муниципального района межпоселенческих мест захоронения, организация ритуальных услуг</t>
  </si>
  <si>
    <t>Содержание  межпоселенческих мест захоронения</t>
  </si>
  <si>
    <t>481.00.2</t>
  </si>
  <si>
    <t>3.01.01.0.029 - содержание на территории муниципального района межпоселенческих мест захоронения, организация ритуальных услуг</t>
  </si>
  <si>
    <t xml:space="preserve">п. 16 ч. 1 ст. 15 гл. 3 </t>
  </si>
  <si>
    <t xml:space="preserve">Осуществление полномочий по хранению,комплектованию архивных документов </t>
  </si>
  <si>
    <t>481.11.6</t>
  </si>
  <si>
    <t>формирование и содержание муниципального архива, включая хранение архивных фондов поселений</t>
  </si>
  <si>
    <t>Формирование и содержание архивного фонда</t>
  </si>
  <si>
    <t>500.12.0</t>
  </si>
  <si>
    <t>3.01.01.0.027 - формирование и содержание муниципального архива, включая хранение архивных фондов поселений</t>
  </si>
  <si>
    <t>Расходы на формирование на территории Нефтеюганского района актуализированной градостроительной документацией, информационной системой обеспечения градостроительной деятельности</t>
  </si>
  <si>
    <t>300.00.0</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</si>
  <si>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</si>
  <si>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3.01.01.0.025 -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</si>
  <si>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Обеспечение экологической безопасности</t>
  </si>
  <si>
    <t>481.03.0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</si>
  <si>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</si>
  <si>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Расходы на приобретение техники и оборудования</t>
  </si>
  <si>
    <t>031.00.0</t>
  </si>
  <si>
    <t>3.01.01.0.024 -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</si>
  <si>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 xml:space="preserve">Развитие материально-технической базы образовательных организаций </t>
  </si>
  <si>
    <t>481.11.5</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</si>
  <si>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</si>
  <si>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Проектирование и строительство объектов в области спорта</t>
  </si>
  <si>
    <t>481.02.0</t>
  </si>
  <si>
    <t>Проектирование и строительство объектов в сфере общего образования</t>
  </si>
  <si>
    <t>481.00.9</t>
  </si>
  <si>
    <t>Укрепление материально-технической базы учреждений дополнительного образования в сфере культуры</t>
  </si>
  <si>
    <t>241.14.6</t>
  </si>
  <si>
    <t>Обеспечение доступности предоставляемых инвалидам услуг в сфере дополнительного образования</t>
  </si>
  <si>
    <t>241.14.2</t>
  </si>
  <si>
    <t>Участие в окружных, региональных, всероссийских и международных соревнованиях</t>
  </si>
  <si>
    <t>084.14.5</t>
  </si>
  <si>
    <t>Содействие развитию дополнительного образования в сфере культуры</t>
  </si>
  <si>
    <t>081.13.3</t>
  </si>
  <si>
    <t>Содействие развитию дополнительного образования в сфере физической культуры</t>
  </si>
  <si>
    <t>080.02.0</t>
  </si>
  <si>
    <t>Обеспечение условий инвалидам для беспрепятственного доступа к объектам учреждений образования</t>
  </si>
  <si>
    <t>231.20.0</t>
  </si>
  <si>
    <t>231.19.0</t>
  </si>
  <si>
    <t>Мероприятия в области образования</t>
  </si>
  <si>
    <t>231.10.0</t>
  </si>
  <si>
    <t>Обеспечение деятельности (оказание услуг) по организации дополнительного образования</t>
  </si>
  <si>
    <t>231.08.0</t>
  </si>
  <si>
    <t>Обеспечение деятельности (оказание услуг) по организации общего образования</t>
  </si>
  <si>
    <t>231.07.0</t>
  </si>
  <si>
    <t>Обеспечение деятельности (оказание услуг) по организации дошкольного образования</t>
  </si>
  <si>
    <t>231.05.0</t>
  </si>
  <si>
    <t>Организация питания обучающихся в муниципальных общеобразовательных организациях</t>
  </si>
  <si>
    <t>231.00.9</t>
  </si>
  <si>
    <t>Обеспечение реализации права детей с ограничениями возможности здоровья на образование</t>
  </si>
  <si>
    <t>Обеспечение реализации мероприятий по поддержке отдыха и оздоровления детей и молодежи</t>
  </si>
  <si>
    <t>030.00.0</t>
  </si>
  <si>
    <t>Оплата стоимости питания детям школьного возраста в оздоровительных лагерях с дневным пребыванием детей</t>
  </si>
  <si>
    <t>3.01.01.0.022 -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</si>
  <si>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Организация и развитие системы экологического образования, просвещения и формирования экологической культуры</t>
  </si>
  <si>
    <t>организация мероприятий межпоселенческого характера по охране окружающей среды</t>
  </si>
  <si>
    <t>Расходы на обеспечение доступности для населения информации о состоянии окружающей среды и формирование навыков</t>
  </si>
  <si>
    <t>3.01.01.0.016 - организация мероприятий межпоселенческого характера по охране окружающей среды</t>
  </si>
  <si>
    <t>Резервный фонд</t>
  </si>
  <si>
    <t>000.01.0</t>
  </si>
  <si>
    <t>участие в предупреждении и ликвидации последствий чрезвычайных ситуаций на территории муниципального района</t>
  </si>
  <si>
    <t>3.01.01.0.013 - участие в предупреждении и ликвидации последствий чрезвычайных ситуаций на территории муниципального района</t>
  </si>
  <si>
    <t>Меры поддержки направленные на укрепление межнационального согласия, поддержку и развитие языков, народных промыслов</t>
  </si>
  <si>
    <t>500.13.6</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</si>
  <si>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</si>
  <si>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3.01.01.0.012 -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</si>
  <si>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Профилактика экстремистской деятельности</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</si>
  <si>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</si>
  <si>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 xml:space="preserve">подп. 6.1 п. 1 ст. 15 гл. 3 </t>
  </si>
  <si>
    <t>Профилактика экстремизма, гармонизация межэтнических и межкультурных отношений в Нефтеюганском районе</t>
  </si>
  <si>
    <t>Расходы на профилактику экстремистской деятельности</t>
  </si>
  <si>
    <t>000.06.7</t>
  </si>
  <si>
    <t>3.01.01.0.011 -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</si>
  <si>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(содержание, текущий и капитальный ремонт автомобильных дорог)</t>
  </si>
  <si>
    <t>481.00.6</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</si>
  <si>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</si>
  <si>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3.01.01.0.005 -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</si>
  <si>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Субсидии по транспортировке газа</t>
  </si>
  <si>
    <t>481.06.5</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</si>
  <si>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</si>
  <si>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3.01.01.0.004 -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</si>
  <si>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Проектирование и строительство систем инженерной инфраструктуры</t>
  </si>
  <si>
    <t>481.73.0</t>
  </si>
  <si>
    <t>владение, пользование и распоряжение имуществом, находящимся в муниципальной собственности муниципального района</t>
  </si>
  <si>
    <t>Рализация проектов "Народный бюджет"</t>
  </si>
  <si>
    <t>481.64.0</t>
  </si>
  <si>
    <t>капитальный ремонт объектов жилищно-коммунального комплекса</t>
  </si>
  <si>
    <t>481.63.0</t>
  </si>
  <si>
    <t>Субсидии по теплоснабжению</t>
  </si>
  <si>
    <t>481.50.9</t>
  </si>
  <si>
    <t>Возмещение затрат на реконструкцию (модернизацию) объектов тепло-водоснабжения и водоотведения переданных по концессионному соглашению</t>
  </si>
  <si>
    <t>481.50.1</t>
  </si>
  <si>
    <t xml:space="preserve">Неснижаемые запасы материально-технических ресурсов для устранения аварий и неисправностей на объектах жилищно-коммунального комплекса </t>
  </si>
  <si>
    <t>481.10.8</t>
  </si>
  <si>
    <t>Капитальный ремонт систем теплоснабжения, водоснабжения, водоотведения, электроснабжения для подготовки к осенне-зимнему периоду</t>
  </si>
  <si>
    <t>481.00.3</t>
  </si>
  <si>
    <t>Проектирование и строительство объектов в сфере коммунального хозяйства</t>
  </si>
  <si>
    <t>481.00.1</t>
  </si>
  <si>
    <t xml:space="preserve">подп. 3 п. 1 ст. 15 гл. 3 </t>
  </si>
  <si>
    <t>Обеспечение повышения качества и доступности транспортных услуг, оказавываемых с использованием автомобильного транспорта</t>
  </si>
  <si>
    <t>150.01.2</t>
  </si>
  <si>
    <t>Ремонт систем теплоснабжения, водоснабжения, водоотведения, электроснабжения для подготовки к осенне-зимнему периоду</t>
  </si>
  <si>
    <t>090.10.2</t>
  </si>
  <si>
    <t>Развитие материально-технической базы образовательных организаций в соответствии с современными требованиями</t>
  </si>
  <si>
    <t>070.03.0</t>
  </si>
  <si>
    <t>Осуществление жилищного строительства</t>
  </si>
  <si>
    <t>070.00.4</t>
  </si>
  <si>
    <t>Приобретение объектов недвижимого имущества в муниципальную собственность</t>
  </si>
  <si>
    <t>070.00.3</t>
  </si>
  <si>
    <t>Техническая инвентаризация и паспортизация жилых и нежилых помещений</t>
  </si>
  <si>
    <t>3.01.01.0.003 - владение, пользование и распоряжение имуществом, находящимся в муниципальной собственности муниципального района</t>
  </si>
  <si>
    <t>резервный фонд</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</si>
  <si>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</si>
  <si>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Наградной фонд</t>
  </si>
  <si>
    <t>500.13.1</t>
  </si>
  <si>
    <t>3.01.01.0.001 -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</si>
  <si>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Прогноз</t>
  </si>
  <si>
    <t>Факт</t>
  </si>
  <si>
    <t>План</t>
  </si>
  <si>
    <t>Пр</t>
  </si>
  <si>
    <t>Рз</t>
  </si>
  <si>
    <t>Дата вступления в силу и срок действия</t>
  </si>
  <si>
    <t>Номер раздела, главы, статьи, части, пункта, подпункта, абзаца</t>
  </si>
  <si>
    <t>Наименование и реквизиты</t>
  </si>
  <si>
    <t>Объем ассигнований на исполнение расходного обязательства, тыс. руб.</t>
  </si>
  <si>
    <t>Коды бюджетной классификации</t>
  </si>
  <si>
    <t>Нормативный правовой акт, договор, соглашение</t>
  </si>
  <si>
    <t>Код и наименование полномочия</t>
  </si>
  <si>
    <t>Наименование полномочия</t>
  </si>
  <si>
    <t>Код полномочия</t>
  </si>
  <si>
    <t>3.06.03.003 -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на создание и обеспечение охраны особо охраняемых природных территорий регионального значения; ведения Красной книги субъекта Российской Федерации, на осуществление регионального государственного надзора в области охраны и использования особо охраняемых природных территорий</t>
  </si>
  <si>
    <t>070-Департамент имущественных отношений Нефтеюганского района</t>
  </si>
  <si>
    <t>Улучшение жилищных условий для отдельных категорий граждан</t>
  </si>
  <si>
    <t>Расходы на социальную поддержку отдельным категориям обучающихся в муниципальных общеобразовательных организациях, осуществляющих общеобразовательную деятельность по имеющим гос. Аккредитацию основным общеобразовательным программам</t>
  </si>
  <si>
    <t>110.00.0</t>
  </si>
  <si>
    <t>Благоустройство  территорий городского и сельских поселений</t>
  </si>
  <si>
    <t>Иные межбюджетные трансферты за счет средств резервного фонда Правительства Ханты-Мансийского автономного округа-Югры</t>
  </si>
  <si>
    <t>Подготовка и проведение муниципальных выборов</t>
  </si>
  <si>
    <t>3.06.00.0.000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</si>
  <si>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3.06.03.00.0 -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</si>
  <si>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3.06.04.00.0 - по предоставлению иных межбюджетных трансфертов, всего</t>
  </si>
  <si>
    <t>3.06.04.2.00.0 - в иных случаях, не связанных с заключением соглашений, предусмотренных в подпункте 1.6.4.1,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</si>
  <si>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</si>
  <si>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3.04.01.0.00 - за счет субвенций, предоставленных из федерального бюджета, всего</t>
  </si>
  <si>
    <t>3.04.02.00.0.00 - за счет субвенций, предоставленных из бюджета субъекта Российской Федерации, всего</t>
  </si>
  <si>
    <t>3.04.03.0.00 - за счет собственных доходов и источников финансирования дефицита бюджета муниципального района, всего</t>
  </si>
  <si>
    <t>3.03.03.0.00 -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</si>
  <si>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3.03.00.0.000 -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</si>
  <si>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3.03.01.0.000 - по перечню, предусмотренному Федеральным законом от 6 октября 2003г. № 131-ФЗ «Об общих принципах организации местного самоуправления в Российской Федерации», всего</t>
  </si>
  <si>
    <t>231- Департамент образования и молодежной политики Нефтеюганского района</t>
  </si>
  <si>
    <t>231.01.2</t>
  </si>
  <si>
    <t>241.13.3</t>
  </si>
  <si>
    <t>481-  Департамент строительства и 
жилищно-коммунального комплекса 
Нефтеюганского района</t>
  </si>
  <si>
    <t>241- Департамент культуры и 
спорта Нефтеюганского района</t>
  </si>
  <si>
    <t>481.17.0</t>
  </si>
  <si>
    <t>Организация, проведение мероприятий туристкой направленности</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</si>
  <si>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</si>
  <si>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3.01.02.0.00 -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</si>
  <si>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241- Департамент культуры
 и спорта Нефтеюганского района</t>
  </si>
  <si>
    <t>Поддержка некоммерческих организаций, реализующих проекты в сфере массовой физической культуры</t>
  </si>
  <si>
    <t>481- Департамент строительства и 
жилищно-коммунального комплекса
 Нефтеюганского района</t>
  </si>
  <si>
    <t>040 - Администрация 
Нефтеюганского района</t>
  </si>
  <si>
    <t>04</t>
  </si>
  <si>
    <t>12</t>
  </si>
  <si>
    <t>Материальное обеспечение высшего должностного лица</t>
  </si>
  <si>
    <t>01</t>
  </si>
  <si>
    <t>02</t>
  </si>
  <si>
    <t>3.01.01.0.000 -по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</si>
  <si>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 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</si>
  <si>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3.00.00.0.000 -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</si>
  <si>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050 - Департамент финансов 
Нефтеюганского района</t>
  </si>
  <si>
    <t>231 - Департамент образования и
 молодежной политики Нефтеюганского района</t>
  </si>
  <si>
    <t>050 - Департамент финансов
 Нефтеюганского района</t>
  </si>
  <si>
    <t>231 - Департамент образования и 
молодежной политики Нефтеюганского
 района</t>
  </si>
  <si>
    <t>07</t>
  </si>
  <si>
    <t>060.00.0</t>
  </si>
  <si>
    <t>Расходы на профилактику правонарушений</t>
  </si>
  <si>
    <t>Код и наименование главного распорядителя средств</t>
  </si>
  <si>
    <t>Код обязательства</t>
  </si>
  <si>
    <t>Наименование обязательства</t>
  </si>
  <si>
    <t xml:space="preserve">Федеральный закон "Об общих принципах организации местного самоуправления в Российской Федерации (ред. от 30.03.2015 г.)" от 06.10.2003 №131-фз;
Указ Президента РФ от 07.05.2012 № 600 "О мерах по обеспечению граждан Российской Федерации доступным и комфортным жильем и повышению качества жилищно-коммунальных услуг";
Постановление Администрации муниципального образования от 31.10.2016 № 1803-па-нпа "Об утверждении муниципальной программы Нефтеюганского района "Обеспечение доступным и комфортным жильем жителей Нефтеюганского района в 2017-2020 годах"; </t>
  </si>
  <si>
    <t xml:space="preserve">1). Федеральный закон "Об общих принципах организации местного самоуправления в Российской Федерации (ред. от 30.03.2015 г.)" от 06.10.2003 №131-фз;
</t>
  </si>
  <si>
    <t xml:space="preserve">1). Федеральный закон "Об общих принципах организации местного самоуправления в Российской Федерации (ред. от 30.03.2015 г.)" от 06.10.2003 №131-фз;
2).Закон автономного округа от 10.11.2008  132  "О межбюджетных отношениях в Ханты-Мансийском автономном округе - Югре" (ред. от 28.05.2015, с изм. от 15.10.2015 г.);
3). Постановление Правительства автономного округа от 09.10.2013  № 428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4). Решение Думы муниципального образования от 27.05.2015 № 606 "Об утверждении Положения о межбюджетных отношениях в муниципальном образовании Нефтеюганский район"; 
5). Решение Думы муниципального образования от 05.04.2016 № 710 "Об утверждении Порядка предоставления иных межбюджетных трансфертов из бюджета Нефтеюганского района"; </t>
  </si>
  <si>
    <t xml:space="preserve">1). с 01.01.2009 по 01.01.2999;
2).  с 01.01.2009 по 01.01.2999;
3). 01.01.2014 по 31.12.2020;
4).с 27.05.2015 - не установлен;
5). с 07.04.2016 - не установлен;
</t>
  </si>
  <si>
    <t>1). п. 3 ст. 65 гл. 8;
2). в целом; 
3). в целом;
4).в целом;
5).в целом;</t>
  </si>
  <si>
    <t xml:space="preserve">1) Федеральный закон "Об общих принципах организации местного самоуправления в Российской Федерации (ред. от 30.03.2015 г.)" от 06.10.2003 №131-фз;
2).Закон автономного округа от 10.11.2008  132  "О межбюджетных отношениях в Ханты-Мансийском автономном округе - Югре" (ред. от 28.05.2015, с изм. от 15.10.2015 г.);
3). Решение Думы муниципального образования от 27.05.2015 № 606 "Об утверждении Положения о межбюджетных отношениях в муниципальном образовании Нефтеюганский район"; 
4). Решение Думы муниципального образования от 05.04.2016 № 710 "Об утверждении Порядка предоставления иных межбюджетных трансфертов из бюджета Нефтеюганского района"; 
5). Постановление Администрации муниципального образования от 31.10.2016 № 1804-па-нпа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t>
  </si>
  <si>
    <t xml:space="preserve">1). с 01.01.2009 по 01.01.2999;
2). с 01.01.2009 по 01.01.2999;
3).с 27.05.2015 - не установлен;
4). с 07.04.2016 - не установлен;
5). 31.10.2016, не установлен; </t>
  </si>
  <si>
    <t xml:space="preserve">1). п. 3 ст. 65 гл. 8;
2). в целом; 
3). в целом;
4).в целом;
5). в целом.
</t>
  </si>
  <si>
    <t xml:space="preserve">1). Федеральный закон "Об общих принципах организации местного самоуправления в Российской Федерации (ред. от 30.03.2015 г.)" от 06.10.2003 №131-фз;
2).Федеральный закон от  27.07.2006  № 152-ФЗ "О персональных данных";
3).Федеральный закон 149 27.07.2006 Об информации, информационных технологиях и о защите информации (ред. от 24.11.2014 г.) ";
4).Постановление Правительства автономного округа 424 09.10.2013 "О государственной программе Ханты-Мансийского автономного округа - Югры ""Информационное общество Ханты-Мансийского автономного округа - Югры на 2016 - 2020 годы" (ред. от 13.11.2015 г.)" ;
5). Постановление Администрации муниципального образования от 31.10.2016 № 1783-па-нпа "Об утверждении муниципальной программы Нефтеюганского района "Развитие информационного общества Нефтеюганского района на 2017-2020 годы"; 
</t>
  </si>
  <si>
    <t xml:space="preserve">1). с 01.01.2009 по 01.01.2999;
2). 22.09.2009 по 01.01.2999;
3). 27.07.2006 по 31.12.2999;
4). 01.01.2014 по 31.12.2020;
5).  01.01.2017 - 31.12.2020; </t>
  </si>
  <si>
    <t>1). п. 3 ст. 65 гл. 8 ;
2) в целом;
3). в целом;
4). в целом;
5). в целом.</t>
  </si>
  <si>
    <t xml:space="preserve">1). Федеральный закон "Об общих принципах организации местного самоуправления в Российской Федерации (ред. от 30.03.2015 г.)" от 06.10.2003 №131-фз;
2). Постановление Администрации муниципального образования от 31.10.2016 № 1785-па-нпа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3). Решение Думы муниципального образования от 27.05.2015 № 606 "Об утверждении Положения о межбюджетных отношениях в муниципальном образовании Нефтеюганский район"; 
4). Решение Думы муниципального образования от 05.04.2016 № 710 "Об утверждении Порядка предоставления иных межбюджетных трансфертов из бюджета Нефтеюганского района"; </t>
  </si>
  <si>
    <t>1). с 01.01.2009 по 01.01.2999;
2).01.01.2017 - 31.12.2020; 
3). с 27.05.2015 - не установлен;
4). с 07.04.2016 - не установлен;</t>
  </si>
  <si>
    <t>1). п. 3 ст. 65 гл. 8 ;
2). в целом;
3). в целом;
4). в целом.</t>
  </si>
  <si>
    <t xml:space="preserve">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от 05.04.2016 № 710 "Об утверждении Порядка предоставления иных межбюджетных трансфертов из бюджета Нефтеюганского района"; </t>
  </si>
  <si>
    <t>1). с 01.01.2009 по 01.01.2999;
2). с 07.04.2016 - не установлен;</t>
  </si>
  <si>
    <t xml:space="preserve">1). п. 3 ст. 65 гл. 8;
2). в целом. </t>
  </si>
  <si>
    <t xml:space="preserve">1). Указ Президента РФ от 07.05.2012 № 597 "О мероприятиях по реализации государственной социальной политики";
2). Федеральный закон "Об общих принципах организации местного самоуправления в Российской Федерации (ред. от 30.03.2015 г.)" от 06.10.2003 №131-фз;
3). Закон автономного округа 15.11.2005 №  109 "О культуре и искусстве в Ханты-Мансийском автономном округе - Югре (ред. от 11.03.2015 г.)" ;
4). Постановление Правительства автономного округа 09.10.2013 №  427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5). Постановление Администрации муниципального образования от 31.10.2016 № 1802-па-нпа "Об утверждении муниципальной программы Нефтеюганского района "Развитие культуры Нефтеюганского района на 2017-2020 годы"; 
</t>
  </si>
  <si>
    <t xml:space="preserve">1). 07.05.2012 - 31.12.2020;
2).с 01.01.2009 по 01.01.2999;
3). 19.12.2005 по 0101.2999;
4). 01.01.2014 по 31.12.2020;
5). 01.01.2017 - 31.12.2020; </t>
  </si>
  <si>
    <t>1). в целом;
2). п. 3 ст. 65 гл. 8; 
3). в целом;
4). в целом;
5) в целом;</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</si>
  <si>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от 10.11.2008  132  "О межбюджетных отношениях в Ханты-Мансийском автономном округе - Югре" (ред. от 28.05.2015, с изм. от 15.10.2015 г.);
3). Решение Думы муниципального образования от 27.05.2015 № 606 "Об утверждении Положения о межбюджетных отношениях в муниципальном образовании Нефтеюганский район"; 
4). Решение Думы муниципального образования от 05.04.2016 № 710 "Об утверждении Порядка предоставления иных межбюджетных трансфертов из бюджета Нефтеюганского района"; 
5).  Постановление Администрации муниципального образования от 15.11.2017 № 2057-па-нпа "Об утверждении муниципальной программы Нефтеюганского района "Формирование современной городской среды в муниципальном образовании Нефтеюганский район на 2018-2022 годы".</t>
  </si>
  <si>
    <t>1). с 01.01.2009 по 01.01.2999;
2). с 01.01.2009 по 01.01.2999;
3). с 27.05.2015 - не установлен;
4). с 07.04.2016 - не установлен;
5). 01.01.2018 - 31.12.2022</t>
  </si>
  <si>
    <t>1). п. 3 ст. 65 гл. 8;
2). в целом; 
3). в целом;
4). в целом;
5). в целом.</t>
  </si>
  <si>
    <t xml:space="preserve">1). Федеральный закон "Об общих принципах организации местного самоуправления в Российской Федерации (ред. от 30.03.2015 г.)" от 06.10.2003 №131-фз;
2). Постановление Администрации муниципального образования от 31.10.2016 № 1792-па-нпа "Об утверждении муниципальной программы Нефтеюганского района "Развитие транспортной системы Нефтеюганского района на период 2017-2020 годы"; </t>
  </si>
  <si>
    <t>1). с 01.01.2009 по 01.01.2999;
2). 01.01.2017 - 31.12.2020.</t>
  </si>
  <si>
    <t xml:space="preserve">1). Федеральный закон "Об общих принципах организации местного самоуправления в Российской Федерации (ред. от 30.03.2015 г.)" от 06.10.2003 №131-фз;
2). Постановление Администрации муниципального образования от 01.11.2016 № 1812-па-нпа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t>
  </si>
  <si>
    <t>1). с 01.01.2009 по 01.01.2999;
2).01.11.2016 - 31.12.2020.</t>
  </si>
  <si>
    <t xml:space="preserve">1) п. 3 ст. 65 гл. 8 ;
2). в целом.
</t>
  </si>
  <si>
    <t xml:space="preserve">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от 27.05.2015 № 606 "Об утверждении Положения о межбюджетных отношениях в муниципальном образовании Нефтеюганский район"; 
3). Решение Думы муниципального образования от 05.04.2016 № 710 "Об утверждении Порядка предоставления иных межбюджетных трансфертов из бюджета Нефтеюганского района"; </t>
  </si>
  <si>
    <t xml:space="preserve">1). п. 3 ст. 65 гл. 8 ;
2). в целом;
3). в целом;
</t>
  </si>
  <si>
    <t>1). с 01.01.2009 по 01.01.2999;
2). с 27.05.2015 - не установлен;
3). с 07.04.2016 - не установлен;</t>
  </si>
  <si>
    <t>1) Федеральный закон "Об общих принципах организации местного самоуправления в Российской Федерации (ред. от 30.03.2015 г.)" от 06.10.2003 №131-фз; 
2) Решение Думы муниципального образования "О наградах и почетных званиях Нефтеюганского района" от 26.09.2012 №282</t>
  </si>
  <si>
    <t xml:space="preserve">1) п. 1 ч. 1 ст. 15 гл. 3 </t>
  </si>
  <si>
    <t>1) с 01.01.2009 по 01.01.2999; 
2) с 26.09.2012 по 01.01.2999</t>
  </si>
  <si>
    <t>1) Федеральный закон "Об общих принципах организации законодательных (представительных) и исполнительных органов государственной власти субъектов Российской Федерации (ред. от 06.04.2015 г.)" от 06.10.1999 №184-фз;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 порядке расходования средств резервоного фонда администрации муниципального образования Нефтеюганский район" от 17.12.2008 №469-па</t>
  </si>
  <si>
    <t xml:space="preserve">1) подп. 4 п. 2 ст. 26.3 гл. 4.1 ; 
2) п. 1 ч. 1 ст. 15 гл. 3 </t>
  </si>
  <si>
    <t>1) с 18.10.1999 по 01.01.2999; 
2) с 01.01.2009 по 01.01.2999; 
3) с 17.12.2008 по 01.01.2999</t>
  </si>
  <si>
    <t>1) Решение Думы муниципального образования "Об утверждении Положения о Департаменте имущественных отношений Нефтеюганского района" от 24.07.2013 №384; 
2) Федеральный закон "Об общих принципах организации местного самоуправления в Российской Федерации (ред. от 30.03.2015 г.)" от 06.10.2003 №131-фз; 
3) Распоряжение Правительства РФ "Программа поэтапного совершенствования системы оплаты труда в государственных (муниципальных) учреждениях" от 26.11.2012 №2190; 
4) Закон автономного округа "О государственном регулировании и контроле (надзоре) за ценами (тарифами) на отдельные товары (услуги) в Ханты-Мансийском автономном округе - Югре (ред. от 23.02.2013 г.)" от 30.09.2008 №97-оз; 
5) Федеральный закон "Об оценочной деятельности в Российской Федерации (с изменениями на 21.07.2014 г.)" от 29.07.1998 №135-фз; 
6)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</si>
  <si>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 xml:space="preserve">1) п. 3.1 разд. 3 ; 
2) подп. 3 п. 1 ст. 15 гл. 3 ; 
4) п. 26 ст. 1 ; 
5) ст. 6 гл. 1 ; 
6) ст. 4 </t>
  </si>
  <si>
    <t>1) с 24.07.2013 по 01.01.2999; 
2) с 01.01.2009 по 01.01.2999; 
3) с 01.01.2013 по 31.12.2018; 
4) с 16.09.2008 по 31.12.2999; 
5) с 06.08.1998 по 01.01.2999; 
6) с 29.02.2012 по 01.01.2999</t>
  </si>
  <si>
    <t>1)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</si>
  <si>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 xml:space="preserve">1) разд. 4 ; 
2) п. 3.1 разд. 3 ; 
3) подп. 3 п. 1 ст. 15 гл. 3 ; 
4) п. 1 ст. 4 </t>
  </si>
  <si>
    <t>1) с 01.01.2017 по 31.12.2020; 
2) с 24.07.2013 по 01.01.2999; 
3) с 01.01.2009 по 01.01.2999; 
4) с 29.02.2012 по 01.01.2999</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</si>
  <si>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"Управление государственным имуществом Ханты-Мансийского автономного округа - Югры на 2016 - 2020 годы" (ред. от 13.11.2015 г.)" от 09.10.2013 №417-п; 
5)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 - Мансийского автономного округа - Югры в 2016 - 2020 годах" от 09.10.2013 №408-п-п</t>
  </si>
  <si>
    <t xml:space="preserve">3) подп. 3 п. 1 ст. 15 гл. 3 </t>
  </si>
  <si>
    <t>1) с 01.01.2017 по 31.12.2020; 
2) с 24.07.2013 по 01.01.2999; 
3) с 01.01.2009 по 01.01.2999; 
4) с 01.01.2014 по 31.12.2020; 
5) с 01.01.2014 по 31.12.2020</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</si>
  <si>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 - Мансийского автономного округа - Югры в 2016 - 2020 годах" от 09.10.2013 №408-п-п</t>
  </si>
  <si>
    <t xml:space="preserve">2) п. 3.2 разд. 3 ; 
3) подп. 3 п. 1 ст. 15 гл. 3 </t>
  </si>
  <si>
    <t>1) с 01.01.2017 по 31.12.2020; 
2) с 24.07.2013 по 01.01.2999; 
3) с 01.01.2009 по 01.01.2999; 
4) с 01.01.2014 по 31.12.2020</t>
  </si>
  <si>
    <t>1) Решение Думы муниципального образования "Об утверждении Положения о Департаменте имущественных отношений Нефтеюганского района" от 24.07.2013 №384; 
2) Федеральный закон "Об общих принципах организации местного самоуправления в Российской Федерации (ред. от 30.03.2015 г.)" от 06.10.2003 №131-фз; 
3) Федеральный закон "Об образовании в Российской Федерации" от 29.12.2012 №273-фз;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 
5)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t>
  </si>
  <si>
    <t xml:space="preserve">1) п. 3.1 разд. 3 ; 
2) подп. 8.1 п. 1 ст. 17 гл. 3 ; 
3) ст. 9 гл. 1 ; 
5) п. 2 </t>
  </si>
  <si>
    <t>1) с 24.07.2013 по 01.01.2999; 
2) с 01.01.2009 по 01.01.2999; 
3) с 01.09.2013 по 01.01.2999; 
4) с 29.02.2012 по 01.01.2999; 
5) с 01.01.2016 по 01.01.2999</t>
  </si>
  <si>
    <t>1) Решение Думы муниципального образования "Об утверждении Положения о Департаменте имущественных отношений Нефтеюганского района" от 24.07.2013 №384; 
2) Федеральный закон "Об общих принципах организации местного самоуправления в Российской Федерации (ред. от 30.03.2015 г.)" от 06.10.2003 №131-фз; 
3) Федеральный закон "Об образовании в Российской Федерации" от 21.12.2012 №273-ФЗ-фз; 
4) Решение Думы муниципального образования "Об утверждении Положения о порядке управления и распоряжения собственностью муниципального образования Нефтеюганский район" от 29.02.2012 №172</t>
  </si>
  <si>
    <t xml:space="preserve">1) п. 3.1 разд. 3 ; 
3) ст. 9 гл. 1 </t>
  </si>
  <si>
    <t>1) с 24.07.2013 по 01.01.2999; 
2) с 01.01.2009 по 01.01.2999; 
3) с 21.12.2020 по 01.01.2999; 
4) с 29.02.2012 по 01.01.2999</t>
  </si>
  <si>
    <t>1) Постановление Правительства РФ "О порядке проведения проверки инвестиционных проектов, предусматривающих строительство ( реконструкцию) объектов капитального строительства, на предмет эффективности использования средств бюджета Ханты-Мансийского автономного округа-Югры, направляемых на капитальные вложения, и порядке проведения проверки инвестиционных проектов, предусматривающих приобретение объектов недвижимого имущества, на предмет эффективности использования средств бюджета Ханты-мансийского автономного округа- Югры, направляемых на капитальные вложения" от 02.04.2011 №93-п;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инвестиционной деятельности в Российской Федерации, осуществляемой в форме капитальных вложений (с изменениями на 28.12.2013 г.)" от 25.02.1999 №39-фз; 
4) Федеральный закон "Об общих принципах организации местного самоуправления в Российской Федерации (ред. от 30.03.2015 г.)" от 06.10.2003 №131-фз; 
5) Указ Президента РФ "О мерах по обеспечению граждан Российской Федерации доступным и комфортным жильем и повышению качества жилищно-коммунальных услуг" от 07.05.2012 №600; 
6) Постановление Правительства автономного округа "О порядке формирования и реализации Адресной инвестиционной программы Ханты-Мансийского автономного округа - Югры (с изменениями на 08.05.2014 г.)" от 23.12.2010 №373-п; 
7)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t>
  </si>
  <si>
    <t xml:space="preserve">3) ст. 14 ; 
4) п. 3 ч. 1 ст. 15 гл. 3 ; 
6) абз. 2 п. 2.6 </t>
  </si>
  <si>
    <t>1) с 12.04.2011 по 01.01.2999; 
2) с 31.10.2016 по 01.01.2999; 
3) с 04.03.1999 по 01.01.2999; 
4) с 01.01.2009 по 01.01.2999; 
5) с 07.05.2012 по 01.01.2999; 
6) с 01.01.2011 по 01.01.2999; 
7) с 01.01.2014 по 31.12.2020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</si>
  <si>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</si>
  <si>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 xml:space="preserve">2) п. 3 ч. 1 ст. 15 гл. 3 </t>
  </si>
  <si>
    <t>1) с 31.10.2016 по 01.01.2999; 
2) с 01.01.2009 по 01.01.2999; 
3) с 01.01.2014 по 31.12.2020; 
4) с 22.03.2013 по 01.01.2999</t>
  </si>
  <si>
    <t>1) Распоряжение Правительства автономного округа "О плане мероприятий по подготовке объектов жилищно-коммунального комплекса и социальной сферы муниципальных образований Ханты-Мансийского автономного округа-Югры к работе в осенне-зимний период 2016-2017 годов" от 18.03.2016 №112-рп-рп;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t>
  </si>
  <si>
    <t xml:space="preserve">1) п. 9 прил. 1; 
3) п. 3 ч. 1 ст. 15 гл. 3 </t>
  </si>
  <si>
    <t>1) с 18.03.2016 по 01.01.2999; 
2) с 31.10.2016 по 01.01.2999; 
3) с 01.01.2009 по 01.01.2999; 
4) с 01.01.2014 по 31.12.2020</t>
  </si>
  <si>
    <t>1) Постановление Правительства РФ "Об утверждении примерного концессионного соглашения в отношении систем коммунальной инфраструктуры и иных объектов коммунального хозяйства, в том числе объектов водо-,тепло-,газо- и энергоснабжения, водоотведения, очистки сточных вод, объектов, на которых осуществляется обращение с отходами производства и потребления, объектов, предназначенных для освещения территорий городских и сельских поселений, объектов, предназначенных для благоустройства территорий, а также объектов социального обслуживания населения" от 05.12.2006 №748;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t>
  </si>
  <si>
    <t xml:space="preserve">3) п. 3 ч. 1 ст. 15 гл. 3 </t>
  </si>
  <si>
    <t>1) с 15.12.2006 по 01.01.2999; 
2) с 31.10.2016 по 01.01.2999; 
3) с 01.01.2009 по 01.01.2999; 
4) с 01.01.2014 по 31.12.2020</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</si>
  <si>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ХМАО-Югры "Развитие жилищной сферы" от 05.10.2018 №346-п-п</t>
  </si>
  <si>
    <t>3) прил. 1</t>
  </si>
  <si>
    <t>1) с 01.01.2017 по 31.12.2020; 
2) с 01.01.2009 по 01.01.2999; 
3) с 01.01.2019 по 31.12.2030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</si>
  <si>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 программе ХМАО - Югры "Развитие жилищно - коммунального комплекса и повышение  энергетической  эффективности в ХМАО - Югре на 2014 - 2020 годы" от 09.10.2013 №423-п-п</t>
  </si>
  <si>
    <t xml:space="preserve">2) п. 4 ч. 4 ст. 15 гл. 3 </t>
  </si>
  <si>
    <t>1) с 31.10.2016 по 01.01.2999; 
2) с 01.01.2009 по 01.01.2999; 
3) с 01.01.2014 по 31.12.2020</t>
  </si>
  <si>
    <t>1) Постановление Правительства автономного округа "О внесении изменений в постановление Правительства ХМАО - Югры от 9 октября 2013 года № 418-п "О государственной программе ХМАО - Югры "Развитие транспортной системы Ханты-Мансийского автономного округа - Югры на 2018 - 2025 годы и на период до 2030 года" от 09.10.2013 №418-п-п; 
2) Решение Думы муниципального образования "О создании муниципального дорожного фонда Нефтеюганского района" от 26.09.2012 №277; 
3)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4) Федеральный закон "Об общих принципах организации местного самоуправления в Российской Федерации (ред. от 30.03.2015 г.)" от 06.10.2003 №131-фз; 
5) Федеральный закон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(ред. от 30.12.2015г.)" от 08.11.2007 №257-фз;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7) Постановление Администрации муниципального образования "О нормативах финансовых затрат на содержание и ремонт 
автомобильных дорог общего пользования местного значения  
Нефтеюганского района за счет средств дорожного фонда  
Нефтеюганского района и правилах их расчета" от 31.01.2013 №178-па</t>
  </si>
  <si>
    <t xml:space="preserve">2) подп. 2 п. 3.2 разд. 3 ; 
4) п. 5 ч. 1 ст. 15 гл. 3 ; 
5) п. 6 ст. 13 гл. 2 </t>
  </si>
  <si>
    <t>1) с 02.11.2017 по 31.12.2020; 
2) с 26.09.2012 по 01.01.2999; 
3) с 01.01.2017 по 31.12.2020; 
4) с 01.01.2009 по 01.01.2999; 
5) с 14.11.2007 по 01.01.2999; 
6) с 22.03.2013 по 01.01.2999; 
7) с 31.01.2013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</si>
  <si>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общих принципах организации местного самоуправления в Российской Федерации (ред. от 30.03.2015 г.)" от 06.10.2003 №131-фз; 
6) Федеральный закон "О противодействии экстремистской деятельности" от 25.07.2002 №114-фз-фз; 
7)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 
8) Указ Президента РФ "О Стратегии государственной национальной политики Российской Федерации на период до 2025 года" от 19.12.2012 №1666</t>
  </si>
  <si>
    <t xml:space="preserve">5) п. 6.1 ч. 1 ст. 15 гл. 3 ; 
8) п. 3 </t>
  </si>
  <si>
    <t>1) с 24.05.2015 по 01.01.2999; 
2) с 20.11.2015 по 01.01.2999; 
3) с 01.01.2017 по 31.12.2020; 
4) с 14.06.2016 по 01.01.2999; 
5) с 01.01.2009 по 01.01.2999; 
6) с 25.07.2002 по 01.01.2999; 
7) с 01.01.2014 по 31.12.2020; 
8) с 19.12.2012 по 31.12.2025</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</si>
  <si>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2) Федеральный закон "Об общих принципах организации местного самоуправления в Российской Федерации (ред. от 30.03.2015 г.)" от 06.10.2003 №131-фз; 
3) Федеральный закон "О противодействии экстремистской деятельности" от 25.07.2002 №114-фз-фз; 
4)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t>
  </si>
  <si>
    <t xml:space="preserve">2) подп. 6.1 п. 1 ст. 15 гл. 3 ; 
3) ст. 5 </t>
  </si>
  <si>
    <t>1) с 01.01.2017 по 31.12.2020; 
2) с 01.01.2009 по 01.01.2999; 
3) с 25.07.2002 по 01.01.2999; 
4) с 01.01.2014 по 31.12.2020</t>
  </si>
  <si>
    <t>1) Постановление Администрации муниципального образования "Об утверждении муниципальной программы Нефтеюганского района "Профилактика экстремизма, гармонизация межэтнических и межкультурных отношений в Нефтеюганском районе на 2017-2020 годы" от 31.10.2016 №1787-па-нпа; 
2) Федеральный закон "О безопасности" от 28.12.2010 №390-ФЗ-фз; 
3) Федеральный закон "О стратегическом планировании в Российской Федерации" от 28.06.2014 №172-ФЗ-фз; 
4) Указ Президента РФ "О стратегии национальной безопасности Российской Федерации" от 31.12.2015 №683;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гос.программе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 от 09.10.2013 №428-п-п; 
7) Указ Президента РФ "О Стратегии государственной национальной политики Российской Федерации на период до 2025 года" от 19.12.2012 №1666</t>
  </si>
  <si>
    <t xml:space="preserve">2) ст. 12 ; 
3) п. 2 ст. 1 ; 
4) п. 3 ; 
5) п. 6.1 ч. 1 ст. 15 гл. 3 ; 
7) п. 3 </t>
  </si>
  <si>
    <t>1) с 01.01.2017 по 31.12.2020; 
2) с 28.10.2010 по 01.01.2999; 
3) с 28.06.2014 по 01.01.2999; 
4) с 31.12.2015 по 01.01.2999; 
5) с 01.01.2009 по 01.01.2999; 
6) с 01.01.2014 по 31.12.2020; 
7) с 19.12.2012 по 31.12.2025</t>
  </si>
  <si>
    <t>1)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2) Закон автономного округа "О туризме в Ханты-Мансийском автономном округе - Югре (ред. от 28.05.2015 г.)" от 28.09.2012 №102-оз; 
3)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4) Федеральный закон "Об основах туристской деятельности в Российской Федерации" от 24.11.1996 №132-фз;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7) Постановление Правительства автономного округа "О концепции развития внутреннего и въездного туризма в Ханты-Мансийском автономном округе-Югре" от 01.06.2012 №195-п-п</t>
  </si>
  <si>
    <t xml:space="preserve">5) п. 6.2 ст. 15 </t>
  </si>
  <si>
    <t>1) с 20.11.2015 по 01.01.2999; 
2) с 29.09.2012 по 01.01.2999; 
3) с 01.01.2017 по 31.12.2020; 
4) с 24.11.1996 по 01.01.2999; 
5) с 01.01.2009 по 01.01.2999; 
6) с 01.01.2014 по 31.12.2020; 
7) с 01.06.2012 по 01.01.2999</t>
  </si>
  <si>
    <t>1) Федеральный закон "Об общих принципах организации местного самоуправления в Российской Федерации (ред. от 30.03.2015 г.)" от 06.10.2003 №131-фз; 
2) Распоряжение Администрации муниципального образования "О выделении денежных средств из резервного фонда администрации Нефтеюганского района" от 09.03.2017 №120-ра</t>
  </si>
  <si>
    <t xml:space="preserve">1) п. 7 ч. 1 ст. 15 гл. 3 </t>
  </si>
  <si>
    <t>1) с 01.01.2009 по 01.01.2999; 
2) с 09.03.2017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</si>
  <si>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4) Указ Президента РФ "О проведении в Российской Федерации года экологии" от 05.01.2016 №7; 
5) Постановление Администрации муниципального образования "О плане основных мероприятий по проведению Года экологии в 2017 году в Нефтеюганском районе" от 29.08.2016 №1317-па;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"Об охране окружающей среды" от 10.01.2002 №7-фз; 
8) Федеральный закон "Об общих принципах организации местного самоуправления в Российской Федерации (ред. от 30.03.2015 г.)" от 06.10.2003 №131-фз; 
9) Федеральный закон "Об отходах производства и потребления (с изменениями на 25.11.2013 г.)" от 24.06.1998 №89-фз; 
10) Постановление Правительства автономного округа "О государственной программе Ханты-Мансийского автономного округа - Югры "Обеспечение экологической безопасности Ханты-Мансийского автономного округа - Югры на 2016 - 2020 годы" от 09.10.2013 №426-п; 
11) Федеральный закон "О санитарно-эпидемиологическом благополучии населения" (ред. от 29.12.2014г., с изм. и доп., вступ. в силу с 01.03.2015г.)" от 30.03.1999 №52-фз; 
12)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t>
  </si>
  <si>
    <t xml:space="preserve">4) п. 5 ; 
7) п. 2 ст. 7 гл. 2 ; 
8) п. 9 ч. 1 ст. 15 гл. 3 ; 
9) п. 1,2 ст. 13 гл. 3 ; 
11) ст. 18 </t>
  </si>
  <si>
    <t>1) с 24.05.2015 по 01.01.2999; 
2) с 20.11.2015 по 01.01.2999; 
3) с 27.05.2015 по 31.12.2030; 
4) с 05.01.2016 по 31.12.2017; 
5) с 01.01.2017 по 31.12.2017; 
6) с 14.06.2016 по 01.01.2999; 
7) с 12.01.2002 по 01.01.2999; 
8) с 01.01.2009 по 01.01.2999; 
9) с 30.06.1998 по 01.01.2999; 
10) с 01.01.2014 по 31.12.2020; 
11) с 06.04.1999 по 31.12.2999; 
12) с 10.04.2007 по 01.01.2999</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</si>
  <si>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Федеральный закон "Об охране окружающей среды" от 10.01.2002 №7-фз;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"Обеспечение экологической безопасности Ханты-Мансийского автономного округа - Югры на 2016 - 2020 годы" от 09.10.2013 №426-п</t>
  </si>
  <si>
    <t xml:space="preserve">2) п. 2 ст. 7 гл. 2 ; 
3) подп. 9 п. 1 ст. 15 гл. 3 </t>
  </si>
  <si>
    <t>1) с 01.01.2017 по 31.12.2020; 
2) с 12.01.2002 по 01.01.2999; 
3) с 01.01.2009 по 01.01.2999; 
4) с 01.01.2014 по 31.12.2020</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</si>
  <si>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организации и обеспечении отдыха и оздоровления детей, проживающих в Ханты-Мансийском автономном округе - Югре" от 30.12.2009 №250-оз; 
4) Постановление Правительства автономного округа "О государственной программе Ханты-Мансийского автономного округа - Югры "Социальная поддержка жителей Ханты-Мансийского автономного округа - Югры на 2016 - 2020 годы" от 09.10.2013 №421-п</t>
  </si>
  <si>
    <t xml:space="preserve">2) подп. 11 п. 1 ст. 15 гл. 3 ; 
3) п. 5 ст. 3 </t>
  </si>
  <si>
    <t>1) с 01.01.2017 по 31.12.2020; 
2) с 01.01.2009 по 01.01.2999; 
3) с 10.01.2010 по 01.01.2999; 
4) с 01.01.2014 по 31.12.2020</t>
  </si>
  <si>
    <t xml:space="preserve">2) подп. 11 п. 1 ст. 15 гл. 3 ; 
3) подп. 2 п. 1 ст. 3 </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</si>
  <si>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 социальной защите инвалидов в Российской Федерации" от 24.11.1995 №181-фз;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"Доступная среда в Ханты-Мансийском автономном округе - Югре на 2016 - 2020 годы" от 09.10.2013 №430-п</t>
  </si>
  <si>
    <t xml:space="preserve">2) абз. 1 ст. 19 гл. 4 ; 
3) подп. 11 п. 1 ст. 15 гл. 3 </t>
  </si>
  <si>
    <t>1) с 01.01.2017 по 31.12.2020; 
2) с 02.12.1995 по 01.01.2999; 
3) с 01.01.2009 по 01.01.2999; 
4) с 01.01.2014 по 31.12.2020</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</si>
  <si>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4) Закон автономного округа "Об образовании в Ханты-Мансийском автономном округе - Югре" от 01.07.2013 №68-оз; 
5) Федеральный закон "Об образовании в Российской Федерации" от 29.12.2012 №273-фз; 
6) Постановление Правительства автономного округа "Об обеспечении питанием обучающихся в образовательных организациях в Ханты-Мансийском автономном округе-Югре" от 04.03.2016 №59-п-п</t>
  </si>
  <si>
    <t>2) подп. 11 п. 1 ст. 15 гл. 3 ; 
4) ст. 7 ; 
5) ст. 37 гл. 4 ; 
6) п. 14,15 прил. 1</t>
  </si>
  <si>
    <t>1) с 01.01.2017 по 31.12.2020; 
2) с 01.01.2009 по 01.01.2999; 
3) с 01.01.2014 по 31.12.2020; 
4) с 01.09.2013 по 01.01.2999; 
5) с 01.09.2013 по 01.01.2999; 
6) с 01.01.2016 по 01.01.2999</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</si>
  <si>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Указ Президента РФ "О мероприятиях по реализации государственной социальной политики" от 07.05.2012 №597;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Федеральный закон "Об образовании в Российской Федерации" от 29.12.2012 №273-фз</t>
  </si>
  <si>
    <t xml:space="preserve">2) подп. 11 п. 1 ст. 15 гл. 3 ; 
3) абз. 3 подп. а п. 1 ; 
5) ст. 64 гл. 7 </t>
  </si>
  <si>
    <t>1) с 01.01.2017 по 31.12.2020; 
2) с 01.01.2009 по 01.01.2999; 
3) с 07.05.2012 по 31.12.2020; 
4) с 01.01.2014 по 31.12.2020; 
5) с 01.09.2013 по 01.01.2999</t>
  </si>
  <si>
    <t xml:space="preserve">2) подп. 11 п. 1 ст. 15 гл. 3 ; 
3) абз. 2 подп. а п. 1 ; 
5) ст. 63 гл. 7 </t>
  </si>
  <si>
    <t xml:space="preserve">2) подп. 11 п. 1 ст. 15 гл. 3 ; 
3) абз. 4 подп. а п. 1 ; 
5) ст. 75 гл. 10 </t>
  </si>
  <si>
    <t>1) Закон Российской Федерации "О профессиональных союзах, их правах и гарантиях деятельности" " от 12.01.1996 №10-фз;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t>
  </si>
  <si>
    <t xml:space="preserve">1) ст. 12 гл. 2 ; 
3) подп. 11 п. 1 ст. 15 гл. 3 ; 
5) ст. 10,13 ; 
6) ст. 59 гл. 6 </t>
  </si>
  <si>
    <t>1) с 12.01.1996 по 01.01.2999; 
2) с 01.01.2017 по 31.12.2020; 
3) с 01.01.2009 по 01.01.2999; 
4) с 01.01.2014 по 31.12.2020; 
5) с 01.09.2013 по 01.01.2999; 
6) с 01.09.2013 по 01.01.2999</t>
  </si>
  <si>
    <t xml:space="preserve">2) п. 4 ст. 5 гл. 1 ; 
3) подп. 11 п. 1 ст. 15 гл. 3 </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</si>
  <si>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5)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6) Решение Думы муниципального образования "Об утверждении Положения о размере, порядке и условиях предоставления гарантий лицам, занимающим должности, не относящиеся к должностям муниципальной службы, и осуществляющим техническое обеспечение деятельности органов местного самоуправления Нефтеюганского района" от 26.09.2012 №271</t>
  </si>
  <si>
    <t xml:space="preserve">2) подп. 11 п. 1 ст. 15 гл. 3 ; 
4) ст. 4 ; 
5) разд. 3 ; 
6) п. 22,21 разд. 8 </t>
  </si>
  <si>
    <t>1) с 01.01.2017 по 31.12.2020; 
2) с 01.01.2009 по 01.01.2999; 
3) с 01.06.1993 по 01.01.2999; 
4) с 24.11.2004 по 01.01.2999; 
5) с 20.02.2016 по 01.01.2999; 
6) с 29.09.2012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</si>
  <si>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образовании в Российской Федерации" от 29.12.2012 №273-фз; 
4) Федеральный закон "О физической культуре и спорте в Российской Федерации (в ред. от 03.11.2015 г.)" от 04.12.2007 №329-фз; 
5)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2016 - 2020 годы" (ред. от 13.11.2015 г.)" от 09.10.2013 №422-п; 
6) Постановление Администрации муниципального образования "Об утверждении положений об оплате труда, предоставлении социальных гарантий и компенсации работникам бюджетных учреждений Нефтеюганского района, подведомственных Департаменту культуры и спорта Нефтеюганского района" от 08.08.2016 №1229-па-нпа</t>
  </si>
  <si>
    <t>1) п. 2 разд. 3 ; 
2) п. 11 ч. 1 ст. 15 гл. 3 ; 
3) ст. 75 гл. 10 ; 
4) ст. 34.1 гл. 4 ; 
5) п. 8 разд. 3 ; 
6) прил. 3</t>
  </si>
  <si>
    <t>1) с 31.10.2016 по 01.01.2999; 
2) с 01.01.2009 по 01.01.2999; 
3) с 01.09.2013 по 01.01.2999; 
4) с 30.03.2008 по 01.01.2999; 
5) с 01.01.2014 по 31.12.2020; 
6) с 16.08.2016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</si>
  <si>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Закон автономного округа "О культуре и искусстве в Ханты-Мансийском автономном округе - Югре (ред. от 11.03.2015 г.)" от 15.11.2005 №109-оз;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5) Федеральный закон "Об образовании в Российской Федерации" от 29.12.2012 №273-фз; 
6) Постановление Администрации муниципального образования "Об установлении системы оплаты труда работников бюджетных образовательных организаций Нефтеюганского района, подведомственных департаменту культуры и спорта Нефтеюганского района" от 03.11.2017 №1955-па-нпа</t>
  </si>
  <si>
    <t xml:space="preserve">1) подр. 2.1. разд. 3 ; 
3) п. 11 ч. 1 ст. 15 гл. 3 ; 
4) подр. 3.2.1. разд. 3 ; 
5) ст. 75 гл. 10 </t>
  </si>
  <si>
    <t>1) с 01.01.2017 по 31.12.2020; 
2) с 19.12.2005 по 01.01.2999; 
3) с 01.01.2009 по 01.01.2999; 
4) с 01.01.2014 по 31.12.2020; 
5) с 01.09.2013 по 01.01.2999; 
6) с 09.11.2017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</si>
  <si>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2016-2020 годы" от 09.10.2013 №422-п-п; 
5)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t>
  </si>
  <si>
    <t>1) п. 2 разд. 3 ; 
2) п. 11 ч. 1 ст. 15 гл. 3 ; 
3) ст. 20 гл. 2 ; 
4) п. 8 разд. 3 ; 
5) прил. 4-7</t>
  </si>
  <si>
    <t>1) с 31.10.2016 по 01.01.2999; 
2) с 01.01.2009 по 01.01.2999; 
3) с 04.12.2007 по 01.01.2999; 
4) с 01.01.2014 по 31.12.2020; 
5) с 09.02.2012 по 01.01.2999</t>
  </si>
  <si>
    <t>1) Постановление Администрации муниципального образования "Об утверждении муниципальной программы Нефтеюганского района "Доступная среда Нефтеюганского района на 2017-2020 годы" от 31.10.2016 №1789-па-нпа;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РФ " О порядке и сроках разработки федеральными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 (вместе с "Правилами разработки федеральными." от 17.06.2015 №599; 
4) Постановление Правительства автономного округа "О государственной программе Ханты-Мансийского автономного округа - Югры "Доступная среда в Ханты-Мансийском автономном округе - Югре на 2016 - 2020 годы" от 09.10.2013 №430-п</t>
  </si>
  <si>
    <t xml:space="preserve">2) п. 11 ч. 1 ст. 15 гл. 3 </t>
  </si>
  <si>
    <t>1) с 01.01.2017 по 31.12.2020; 
2) с 01.01.2009 по 01.01.2999; 
3) с 17.06.2015 по 31.12.2999; 
4) с 01.01.2014 по 31.12.2020</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</si>
  <si>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Закон автономного округа "О культуре и искусстве в Ханты-Мансийском автономном округе - Югре (ред. от 11.03.2015 г.)" от 15.11.2005 №109-оз;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5) Федеральный закон "Об образовании в Российской Федерации" от 29.12.2012 №273-фз</t>
  </si>
  <si>
    <t>1) с 01.01.2017 по 31.12.2020; 
2) с 19.12.2005 по 01.01.2999; 
3) с 01.01.2009 по 01.01.2999; 
4) с 01.01.2014 по 31.12.2020; 
5) с 01.09.2013 по 01.01.2999</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</si>
  <si>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4)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</si>
  <si>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 xml:space="preserve">2) п. 1 ч. 1 ст. 15 гл. 3 </t>
  </si>
  <si>
    <t>1) с 01.01.2017 по 31.12.2020; 
2) с 01.01.2009 по 01.01.2999; 
3) с 01.01.2014 по 31.12.2020; 
4) с 22.03.2013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</si>
  <si>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физической культуре и спорте в Российской Федерации" от 04.12.2007 №329-фз-фз; 
4)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2016-2020 годы" от 09.10.2013 №422-п-п</t>
  </si>
  <si>
    <t xml:space="preserve">2) п. 3 ч. 1 ст. 15 гл. 3 ; 
3) п. 11 ст. 38 гл. 6 </t>
  </si>
  <si>
    <t>1) с 31.10.2016 по 01.01.2999; 
2) с 01.01.2009 по 01.01.2999; 
3) с 04.12.2007 по 01.01.2999; 
4) с 01.01.2014 по 31.12.2020</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</si>
  <si>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t>
  </si>
  <si>
    <t xml:space="preserve">1) прил. 5,1; 
2) п. 3.1 разд. 3 ; 
3) подп. 14 п. 1 ст. 15 гл. 3 </t>
  </si>
  <si>
    <t>1) с 25.02.2016 по 01.01.2999; 
2) с 24.07.2013 по 01.01.2999; 
3) с 01.01.2009 по 01.01.2999</t>
  </si>
  <si>
    <t>1)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2) Указ Президента РФ "О проведении в Российской Федерации года экологии" от 05.01.2016 №7; 
3) Постановление Администрации муниципального образования "О плане основных мероприятий по проведению Года экологии в 2017 году в Нефтеюганском районе" от 29.08.2016 №1317-па; 
4) Федеральный закон "Об охране окружающей среды" от 10.01.2002 №7-фз; 
5) Федеральный закон "О санитарно-эпидемиологическом благополучии населения" от 30.03.1999 №52-ФЗ-фз; 
6) Федеральный закон "Об общих принципах организации местного самоуправления в Российской Федерации (ред. от 30.03.2015 г.)" от 06.10.2003 №131-фз; 
7) Федеральный закон "Об отходах производства и потребления (с изменениями на 25.11.2013 г.)" от 24.06.1998 №89-фз;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Распоряжение Правительства автономного округа "О Концепции экологической безопасности Ханты-Мансийского автономного округа - Югры на период до 2020 года" 
(с изм. и доп., вступающими в силу с 01.01.2015)" от 10.04.2007 №110-рп-рп; 
10) Постановление Правительства автономного округа "О Концепции обращения с отходами производства и потребления в Ханты-Мансийском автономном округе - Югре на период до 2020 года" от 03.06.2011 №191-п-п</t>
  </si>
  <si>
    <t xml:space="preserve">2) п. 5 ; 
5) ст. 18 ; 
6) п. 14 ч. 1 ст. 15 гл. 3 ; 
7) п. 1,2 ст. 13 гл. 3 </t>
  </si>
  <si>
    <t>1) с 01.01.2017 по 31.12.2020; 
2) с 05.01.2016 по 31.12.2017; 
3) с 01.01.2017 по 31.12.2017; 
4) с 12.01.2002 по 01.01.2999; 
5) с 30.03.1999 по 01.01.2999; 
6) с 01.01.2009 по 01.01.2999; 
7) с 30.06.1998 по 01.01.2999; 
8) с 22.03.2013 по 01.01.2999; 
9) с 10.04.2007 по 01.01.2999; 
10) с 03.06.2011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</si>
  <si>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Закон автономного округа "О градостроительной деятельности на территории Ханты-Мансийского автономного округа - Югры (ред. от 19.11.2014 г.)" от 18.04.2007 №39-оз;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Ханты-Мансийского автономного округа - Югры в 2016 - 2020 годах" (ред. от 18.12.2015 г.)" от 09.10.2013 №408-п</t>
  </si>
  <si>
    <t xml:space="preserve">5) п. 15 ч. 1 ст. 15 гл. 3 </t>
  </si>
  <si>
    <t>1) с 24.05.2015 по 01.01.2999; 
2) с 20.11.2015 по 01.01.2999; 
3) с 10.05.2007 по 31.12.2999; 
4) с 14.06.2016 по 01.01.2999; 
5) с 01.01.2009 по 01.01.2999; 
6) с 01.01.2014 по 31.12.2020</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</si>
  <si>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Федеральный закон "Об организации предоставления государственных и муниципальных услуг" от 27.07.2010 №210-фз; 
4) Постановление Администрации муниципального образования "Об утверждении нормативных затрат на обеспечение функций казенных учреждений, подведомственных администрации Нефтеюганского района" от 29.02.2016 №257-па;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архивном деле в Ханты-Мансийском автономном округе - Югре (с изменениями на 19.12.2005 г.)" от 07.06.2005 №42-оз; 
9) Закон Российской Федерации "Об архивном деле в Российской Федерации" от 22.10.2004 №125-фз</t>
  </si>
  <si>
    <t xml:space="preserve">6) ст. 2,3,4 ; 
7) п. 16 ч. 1 ст. 15 гл. 3 ; 
8) п. 2 ст. 5 ; 
9) п. 2 ст. 23 гл. 5 </t>
  </si>
  <si>
    <t>1) с 24.05.2015 по 01.01.2999; 
2) с 20.11.2015 по 01.01.2999; 
3) с 02.08.2010 по 01.01.2999; 
4) с 29.02.2016 по 01.01.2999; 
5) с 01.01.2017 по 31.12.2020; 
6) с 18.10.2010 по 01.01.2999; 
7) с 01.01.2009 по 01.01.2999; 
8) с 01.07.2005 по 01.01.2999; 
9) с 22.10.2004 по 01.01.2999</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</si>
  <si>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t>
  </si>
  <si>
    <t xml:space="preserve">2) п. 17 ч. 1 ст. 15 гл. 3 </t>
  </si>
  <si>
    <t>1) Федеральный закон "О персональных данных" от 27.07.2006 №152-ФЗ-фз; 
2) Федеральный закон "Об организации предоставления государственных и муниципальных услуг" от 27.07.2010 №210-фз; 
3) Указ Президента РФ "Об основных направлениях совершенствования системы государственного управления (в ред. от 07.05.2012 г.)" от 07.05.2012 №601; 
4)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информации, информационных технологиях и о защите информации (ред. от 24.11.2014 г.)" от 27.07.2006 №149-фз; 
7) Постановление Правительства автономного округа "О государственной программе Ханты-Мансийского автономного округа - Югры "Информационное общество Ханты-Мансийского автономного округа - Югры на 2016 - 2020 годы" (ред. от 13.11.2015 г.)" от 09.10.2013 №424-п;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</si>
  <si>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 xml:space="preserve">3) подп. в п. 1 ; 
5) п. 18 ч. 1 ст. 15 гл. 3 </t>
  </si>
  <si>
    <t>1) с 22.09.2009 по 01.01.2999; 
2) с 02.08.2010 по 01.01.2999; 
3) с 07.05.2012 по 31.12.2999; 
4) с 01.01.2017 по 31.12.2020; 
5) с 01.01.2009 по 01.01.2999; 
6) с 27.07.2006 по 31.12.2999; 
7) с 01.01.2014 по 31.12.2020; 
8) с 22.03.2013 по 01.01.2999</t>
  </si>
  <si>
    <t>1) Указ Президента РФ "Об основных направлениях совершенствования системы государственного управления (в ред. от 07.05.2012 г.)" от 07.05.2012 №601; 
2)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3) Федеральный закон "Об общих принципах организации местного самоуправления в Российской Федерации (ред. от 30.03.2015 г.)" от 06.10.2003 №131-фз; 
4) Распоряжение Правительства РФ "О Концепции долгосрочного социально - экономического  развития РФ на период до 2020 года" от 17.11.2008 №1662-р; 
5) Федеральный закон "Об организации предоставления государственных и муниципальных услуг" от 30.07.2010 №210-фз-фз; 
6)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t>
  </si>
  <si>
    <t xml:space="preserve">3) п. 18 ч. 1 ст. 15 гл. 3 </t>
  </si>
  <si>
    <t>1) с 07.05.2012 по 31.12.2999; 
2) с 01.01.2017 по 31.12.2020; 
3) с 01.01.2009 по 01.01.2999; 
4) с 17.11.2008 по 01.01.2999; 
5) с 30.07.2010 по 01.01.2999; 
6) с 22.03.2013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</si>
  <si>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Федеральный закон "О библиотечном деле (ред. от 08.06.2015 г.)" от 29.12.1994 №78-фз;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Закон автономного округа "О регулировании отдельных вопросов библиотечного дела и обязательного экземпляра документов Ханты-Мансийского автономного округа - Югры (ред. от 11.03.2015 г.)" от 28.10.2011 №105-оз;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t>
  </si>
  <si>
    <t xml:space="preserve">1) прил. 1; 
2) подп. 1,2,3 п. 2 гл. 15 ; 
3) п. 19 ч. 1 ст. 15 гл. 3 ; 
4) подп. а п. 1 ; 
5) ст. 2 </t>
  </si>
  <si>
    <t>1) с 01.01.2017 по 31.12.2020; 
2) с 02.01.1995 по 01.01.2999; 
3) с 01.01.2009 по 01.01.2999; 
4) с 07.05.2012 по 31.12.2020; 
5) с 10.11.2011 по 01.01.2999; 
6) с 26.04.2018 по 01.01.2999</t>
  </si>
  <si>
    <t xml:space="preserve">2) п. 19 ч. 1 ст. 15 гл. 3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</si>
  <si>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Правительства автономного округа "О стратегии развития культуры в Ханты-Мансийском автономном округе-Югре до 2020 года и на период до 2030 года" от 18.05.2013 №185-п; 
4)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Закон автономного округа "О культуре и искусстве в Ханты-Мансийском автономном округе - Югре (ред. от 11.03.2015 г.)" от 15.11.2005 №109-оз; 
7) Федеральный закон "Об общих принципах организации местного самоуправления в Российской Федерации (ред. от 30.03.2015 г.)" от 06.10.2003 №131-фз; 
8) Указ Президента РФ "Об  утверждении основ государственной культурной политики" от 24.12.2014 №808; 
9)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t>
  </si>
  <si>
    <t xml:space="preserve">7) п. 19.1 ч. 1 ст. 15 гл. 3 </t>
  </si>
  <si>
    <t>1) с 24.05.2015 по 01.01.2999; 
2) с 20.11.2015 по 01.01.2999; 
3) с 18.05.2013 по 01.01.2999; 
4) с 01.01.2017 по 31.12.2020; 
5) с 14.06.2016 по 01.01.2999; 
6) с 19.12.2005 по 01.01.2999; 
7) с 01.01.2009 по 01.01.2999; 
8) с 24.12.2014 по 01.01.2999; 
9) с 01.01.2014 по 31.12.2020</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</si>
  <si>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(ред. от 11.03.2015 г.)"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(ред. от 28.11.2015 г.)" от 09.10.1992 №3612-1; 
7)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8)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9)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10)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t>
  </si>
  <si>
    <t>4) подп. 1 п. 19 ч. 1 ст. 15 гл. 3 ; 
6) ст. 10 разд. 2 ; 
7) подр. 3.2.4 разд. 3 ; 
8) прил. 1-3</t>
  </si>
  <si>
    <t>1) с 29.02.2016 по 31.12.2030; 
2) с 01.01.2017 по 31.12.2020; 
3) с 19.12.2005 по 01.01.2999; 
4) с 01.01.2009 по 01.01.2999; 
5) с 24.12.2014 по 01.01.2999; 
6) с 17.11.1992 по 01.01.2999; 
7) с 01.01.2014 по 31.12.2020; 
8) с 09.02.2012 по 01.01.2999; 
9) с 22.03.2013 по 01.01.2999; 
10) с 24.09.2013 по 01.01.2999</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</si>
  <si>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(ред. от 11.03.2015 г.)"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"Об  утверждении основ государственной культурной политики" от 24.12.2014 №808; 
6) Закон Российской Федерации "Основы законодательства Российской Федерации о культуре (ред. от 28.11.2015 г.)" от 09.10.1992 №3612-1; 
7)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t>
  </si>
  <si>
    <t xml:space="preserve">4) подп. 1 п. 19 ч. 1 ст. 15 гл. 3 ; 
6) ст. 10 разд. 2 ; 
7) подр. 3.2.4 разд. 3 </t>
  </si>
  <si>
    <t>1) с 29.02.2016 по 31.12.2030; 
2) с 01.01.2017 по 31.12.2020; 
3) с 19.12.2005 по 01.01.2999; 
4) с 01.01.2009 по 01.01.2999; 
5) с 24.12.2014 по 01.01.2999; 
6) с 17.11.1992 по 01.01.2999; 
7) с 01.01.2014 по 31.12.2020; 
8) с 22.03.2013 по 01.01.2999; 
9) с 24.09.2013 по 01.01.2999</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</si>
  <si>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Распоряжение Правительства РФ "Стратегия государственной культурной политики на период до 2030 года" от 29.02.2016 №326-р; 
3)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4) Закон автономного округа "О культуре и искусстве в Ханты-Мансийском автономном округе - Югре (ред. от 11.03.2015 г.)" от 15.11.2005 №109-оз; 
5) Федеральный закон "Об общих принципах организации местного самоуправления в Российской Федерации (ред. от 30.03.2015 г.)" от 06.10.2003 №131-фз; 
6) Указ Президента РФ "Об  утверждении основ государственной культурной политики" от 24.12.2014 №808; 
7) Закон Российской Федерации "Основы законодательства Российской Федерации о культуре (ред. от 28.11.2015 г.)" от 09.10.1992 №3612-1; 
8)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9)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10)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11)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t>
  </si>
  <si>
    <t xml:space="preserve">1) прил. 5; 
5) подп. 1 п. 19 ч. 1 ст. 15 гл. 3 ; 
7) ст. 10 разд. 2 ; 
8) подр. 3.2.4 разд. 3 </t>
  </si>
  <si>
    <t>1) с 01.10.2014 по 01.01.2999; 
2) с 29.02.2016 по 31.12.2030; 
3) с 01.01.2017 по 31.12.2020; 
4) с 19.12.2005 по 01.01.2999; 
5) с 01.01.2009 по 01.01.2999; 
6) с 24.12.2014 по 01.01.2999; 
7) с 17.11.1992 по 01.01.2999; 
8) с 01.01.2014 по 31.12.2020; 
9) с 22.03.2013 по 01.01.2999; 
10) с 24.09.2013 по 01.01.2999; 
11) с 26.04.2018 по 01.01.2999</t>
  </si>
  <si>
    <t xml:space="preserve">2) подп. 1 п. 19 ч. 1 ст. 15 гл. 3 </t>
  </si>
  <si>
    <t>1) Распоряжение Правительства РФ "Стратегия государственной культурной политики на период до 2030 года" от 29.02.2016 №326-р;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№427-п-п</t>
  </si>
  <si>
    <t>1) с 29.02.2016 по 31.12.2030; 
2) с 01.01.2017 по 31.12.2020; 
3) с 01.01.2009 по 01.01.2999; 
4) с 01.01.2014 по 31.12.2020</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</si>
  <si>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Правительства автономного округа "О системе оповещения и информирования населения об угрозе возникновения или о возникновении чрезвычайных ситуаций природного и техногенного характера, об опасностях, возникающих при ведении военных действий или вследствии этих действий   " от 08.09.2006 №211-п;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 защите населения и территорий от чрезвычайных ситуаций природного и техногенного характера" от 21.12.1994 №68-фз; 
6) Федеральный закон "О гражданской обороне (ред. от 30.12.2015 г.)" от 12.02.1998 №28-фз; 
7) Федеральный закон "Об общих принципах организации местного самоуправления в Российской Федерации (ред. от 30.03.2015 г.)" от 06.10.2003 №131-фз; 
8) Постановление Администрации муниципального образования "О системе оповещения и информирования населения Нефтеюганского района" от 22.10.2012 №3273-па</t>
  </si>
  <si>
    <t xml:space="preserve">5) подп. м п. 2 ст. 11 гл. 2 ; 
6) п. 2 ст. 8 гл. 3 ; 
7) п. 21 ч. 1 ст. 15 гл. 3 </t>
  </si>
  <si>
    <t>1) с 24.05.2015 по 01.01.2999; 
2) с 20.11.2015 по 01.01.2999; 
3) с 08.09.2006 по 01.01.2999; 
4) с 14.06.2016 по 01.01.2999; 
5) с 24.12.1994 по 01.01.2999; 
6) с 19.02.1998 по 01.01.2999; 
7) с 01.01.2009 по 01.01.2999; 
8) с 22.10.2012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</si>
  <si>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25.04.2014 №737па-нпа; 
4) Федеральный закон "О крестьянском (фермерском) хозяйстве" от 11.06.2003 №74 - фз-фз; 
5)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8) Федеральный закон "Об общих принципах организации местного самоуправления в Российской Федерации (ред. от 30.03.2015 г.)" от 06.10.2003 №131-фз; 
9)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10) Федеральный закон "О развитии сельского хозяйства (ред. от 12.02.2015 г.)" от 29.12.2006 №264-фз</t>
  </si>
  <si>
    <t xml:space="preserve">8) подп. 25 п. 1 ст. 15 гл. 3 </t>
  </si>
  <si>
    <t>1) с 24.05.2015 по 01.01.2999; 
2) с 20.11.2015 по 01.01.2999; 
3) с 01.01.2014 по 01.01.2999; 
4) с 11.06.2003 по 01.01.2999; 
5) с 01.01.2017 по 31.12.2020; 
6) с 14.06.2016 по 01.01.2999; 
7) с 16.12.2010 по 01.01.2999; 
8) с 01.01.2009 по 01.01.2999; 
9) с 01.01.2014 по 31.12.2020; 
10) с 01.01.2007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</si>
  <si>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25.04.2014 №737па-нпа; 
4) Федеральный закон "О крестьянском (фермерском) хозяйстве" от 11.06.2003 №74 - фз-фз;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7) Федеральный закон "Об общих принципах организации местного самоуправления в Российской Федерации (ред. от 30.03.2015 г.)" от 06.10.2003 №131-фз; 
8)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9) Федеральный закон "О развитии сельского хозяйства (ред. от 12.02.2015 г.)" от 29.12.2006 №264-фз</t>
  </si>
  <si>
    <t xml:space="preserve">7) п. 25 ч. 1 ст. 15 гл. 3 </t>
  </si>
  <si>
    <t>1) с 24.05.2015 по 01.01.2999; 
2) с 20.11.2015 по 01.01.2999; 
3) с 01.01.2014 по 01.01.2999; 
4) с 11.06.2003 по 01.01.2999; 
5) с 14.06.2016 по 01.01.2999; 
6) с 16.12.2010 по 01.01.2999; 
7) с 01.01.2009 по 01.01.2999; 
8) с 01.01.2014 по 31.12.2020; 
9) с 01.01.2007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</si>
  <si>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порядков предоставления субсидий субъектам малого и среднего предпринимательства и грантов начинающим предпринимателям Нефтеюганского района" от 24.04.2015 №884-па-нпа; 
4)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2017-2020 годы" от 31.10.2016 №1782-па-нпа;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Распоряжение Администрации муниципального образования "О районном конкурсе "Предприниматель года"среди субъектов малого и среднего предпринимательства Нефтеюганского района" от 30.03.2015 №130-ра; 
7) Федеральный закон "Об общих принципах организации местного самоуправления в Российской Федерации (ред. от 30.03.2015 г.)" от 06.10.2003 №131-фз; 
8) Федеральный закон "О развитии малого и среднего предпринимательства в Российской Федерации" от 24.07.2007 №209-фз; 
9)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2016 - 2020 годы" от 09.10.2013 №419-п</t>
  </si>
  <si>
    <t xml:space="preserve">7) п. 25 ч. 1 ст. 15 гл. 3 ; 
8) ст. 14 </t>
  </si>
  <si>
    <t>1) с 24.05.2015 по 01.01.2999; 
2) с 20.11.2015 по 01.01.2999; 
3) с 24.04.2015 по 01.01.2999; 
4) с 01.01.2017 по 31.12.2020; 
5) с 14.06.2016 по 01.01.2999; 
6) с 30.03.2015 по 01.01.2999; 
7) с 01.01.2009 по 01.01.2999; 
8) с 01.01.2008 по 01.01.2999; 
9) с 01.01.2014 по 31.12.2020</t>
  </si>
  <si>
    <t>1) Постановление Администрации муниципального образования "Об утверждении муниципальной программы Нефтеюганского района "Содействие развитию малого и среднего предпринимательства и создание условий для развития потребительского рынка в Нефтеюганском районе на 2017-2020 годы" от 31.10.2016 №1782-па-нпа; 
2) Федеральный закон "Об общих принципах организации местного самоуправления в Российской Федерации (ред. от 30.03.2015 г.)" от 06.10.2003 №131-фз; 
3) Федеральный закон "О развитии малого и среднего предпринимательства в Российской Федерации" от 24.07.2007 №209-фз; 
4)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2016 - 2020 годы" от 09.10.2013 №419-п</t>
  </si>
  <si>
    <t xml:space="preserve">2) подп. 25 п. 1 ст. 15 гл. 3 ; 
3) п. 1 ст. 11 </t>
  </si>
  <si>
    <t>1) с 01.01.2017 по 31.12.2020; 
2) с 01.01.2009 по 01.01.2999; 
3) с 01.01.2008 по 01.01.2999; 
4) с 01.01.2014 по 31.12.2020</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</si>
  <si>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Федеральный закон "О некоммерческих организациях (ред. от 31.01.2016г.)" от 12.01.1996 №7-фз; 
6)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Ханты-Мансийского автономного округа - Югры на 2016 - 2020 годы" от 09.10.2013 №412-п; 
7) Распоряжение Правительства РФ "О Концепции долгосрочного социально - экономического  развития РФ на период до 2020 года" от 17.11.2008 №1662-р</t>
  </si>
  <si>
    <t xml:space="preserve">3) п. 25 ч. 1 ст. 15 гл. 3 ; 
4) подп. л п. 1 </t>
  </si>
  <si>
    <t>1) с 01.01.2017 по 31.12.2020; 
2) с 15.06.2016 по 01.01.2999; 
3) с 01.01.2009 по 01.01.2999; 
4) с 07.05.2012 по 31.12.2020; 
5) с 15.01.1996 по 01.01.2999; 
6) с 01.01.2014 по 31.12.2020; 
7) с 17.11.2008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</si>
  <si>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(ред. от 31.01.2016г.)" от 12.01.1996 №7-фз</t>
  </si>
  <si>
    <t xml:space="preserve">3) п. 25 ч. 1 ст. 15 гл. 3 ; 
4) подп. 9 п. 1 ст. 31.1 гл. 6 </t>
  </si>
  <si>
    <t>1) с 31.10.2016 по 01.01.2999; 
2) с 15.06.2016 по 01.01.2999; 
3) с 01.01.2009 по 01.01.2999; 
4) с 15.01.1996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</si>
  <si>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Постановление Администрации муниципального образования "О субсидиях из бюджета муниципального образования Нефтеюганский районсоциально ориентированным некоммерческим организациям, осуществляющим деятельность в Нефтеюганском районе, на реализацию программ (проектов)" от 15.06.2016 №853-па-нпа; 
3) Федеральный закон "Об общих принципах организации местного самоуправления в Российской Федерации (ред. от 30.03.2015 г.)" от 06.10.2003 №131-фз; 
4) Федеральный закон "О некоммерческих организациях (ред. от 31.01.2016г.)" от 12.01.1996 №7-фз</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</si>
  <si>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4) Постановление Правительства автономного округа "Программа капитального ремонта общего имущества в многоквартирных домах, расположенных на территории Ханты-Мансийского автономного округа" от 25.12.2013 №568-п-п; 
5) 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№54-оз; 
6) Распоряжение Правительства автономного округа "О создании  некоммерческой организации "Югорский фонд капитального ремонта многовартирных домов" от 06.12.2013 №632-рп-рп</t>
  </si>
  <si>
    <t>1) с 31.10.2016 по 01.01.2999; 
2) с 01.01.2009 по 01.01.2999; 
3) с 01.01.2014 по 31.12.2020; 
4) с 01.01.2014 по 31.12.2020; 
5) с 12.07.2013 по 31.12.2999; 
6) с 16.12.0013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</si>
  <si>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2016-2020 годы" от 09.10.2013 №422-п-п; 
7) Распоряжение Правительства РФ "О Концепции долгосрочного социально - экономического  развития РФ на период до 2020 года" от 17.11.2008 №1662-р; 
8)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9) Постановление Правительства РФ "Об утверждении государственной программы Российской Федерации «Развитие физической культуры и спорта» от 15.04.2014 №302</t>
  </si>
  <si>
    <t xml:space="preserve">2) гл. 1-7 ; 
3) п. 26 ч. 1 ст. 15 гл. 3 ; 
4) подп. а п. 3 разд. 2 ; 
6) п. 8 разд. 3 ; 
7) гл. 1,2,7 ; 
8) п. 2,3 ; 
9) разд. 1 </t>
  </si>
  <si>
    <t>1) с 31.10.2016 по 01.01.2999; 
2) с 27.05.2015 по 31.12.2030; 
3) с 01.01.2009 по 01.01.2999; 
4) с 04.12.2007 по 01.01.2999; 
5) с 07.05.2012 по 31.12.2025; 
6) с 01.01.2014 по 31.12.2020; 
7) с 17.11.2008 по 01.01.2999; 
8) с 22.03.2013 по 01.01.2999; 
9) с 15.04.2014 по 31.12.2020</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</si>
  <si>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от 04.12.2007 №329-фз-фз; 
5) Указ Президента РФ "О совершенствовании государственной политики в сфере здравоохранения" от 07.05.2012 №598; 
6)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2016-2020 годы" от 09.10.2013 №422-п-п; 
7) Решение Думы муниципального образования "О нормативах финансирования отдельных затрат на проведение культурно-массовых и спортивных мероприятий" от 09.02.2012 №160; 
8) Распоряжение Правительства РФ "О Концепции долгосрочного социально - экономического  развития РФ на период до 2020 года" от 17.11.2008 №1662-р; 
9) Распоряжение Правительства автономного округа "О стратегии социально-экономического развития Ханты-Мансийского автономного округа - Югры до 2020 года и на период до 2030 года" от 22.03.2013 №101-рп-рп; 
10) Постановление Правительства РФ "Об утверждении государственной программы Российской Федерации «Развитие физической культуры и спорта» от 15.04.2014 №302</t>
  </si>
  <si>
    <t xml:space="preserve">2) гл. 1-7 ; 
3) п. 26 ч. 1 ст. 15 гл. 3 ; 
4) подп. а п. 3 разд. 2 ; 
5) подп. а п. 2 ; 
6) п. 8 разд. 3 ; 
8) гл. 1,2,7 ; 
9) п. 2,3 ; 
10) разд. 1 </t>
  </si>
  <si>
    <t>1) с 31.10.2016 по 01.01.2999; 
2) с 27.05.2015 по 31.12.2030; 
3) с 01.01.2009 по 01.01.2999; 
4) с 04.12.2007 по 01.01.2999; 
5) с 07.05.2012 по 31.12.2025; 
6) с 01.01.2014 по 31.12.2020; 
7) с 09.02.2012 по 01.01.2999; 
8) с 17.11.2008 по 01.01.2999; 
9) с 22.03.2013 по 01.01.2999; 
10) с 15.04.2014 по 31.12.2020</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</si>
  <si>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занятости населения в Российской Федерации" от 19.04.1991 №1032-1; 
4) Постановление Правительства автономного округа "О государственной программе Ханты-Мансийского автономного округа – Югры "Содействие занятости населения в Ханты-Мансийском автономном округе – Югре на 2014-2020 годы" от 09.10.2010 №409-п</t>
  </si>
  <si>
    <t xml:space="preserve">2) подп. 27 п. 1 ст. 15 гл. 3 ; 
3) абз. 8 подп. 8 п. 1 ст. 7.1 гл. 1 </t>
  </si>
  <si>
    <t>1) с 01.01.2017 по 31.12.2020; 
2) с 01.01.2009 по 01.01.2999; 
3) с 02.05.1991 по 01.01.2999; 
4) с 01.01.2014 по 31.12.2020</t>
  </si>
  <si>
    <t>1) Распоряжение Правительства РФ "Основы государственной молодежной политики Российской Федерации на период до 2025 года" от 29.11.2014 №2403-р;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реализации государственной молодежной политики в Ханты-Мансийском автономном округе - Югре" от 30.04.2011 №27-оз-оз; 
5)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t>
  </si>
  <si>
    <t xml:space="preserve">3) подп. 27 п. 1 ст. 15 гл. 3 </t>
  </si>
  <si>
    <t>1) с 08.12.2014 по 01.01.2999; 
2) с 01.01.2017 по 31.12.2020; 
3) с 01.01.2009 по 01.01.2999; 
4) с 10.05.2011 по 01.01.2999; 
5) с 01.01.2014 по 31.12.2020</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</si>
  <si>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4) Постановление Администрации муниципального образования "Об утверждении порядка предоставления субсидий на возмещение затрат  
на топливо  (нефть, мазут), используемое для предоставления услуг  
по отоплению и горячему водоснабжению" от 23.12.2013 №3584-па-нпа</t>
  </si>
  <si>
    <t xml:space="preserve">2) абз. 1 ч. 4 ст. 15 гл. 3 </t>
  </si>
  <si>
    <t>1) с 31.10.2016 по 01.01.2999; 
2) с 01.01.2009 по 01.01.2999; 
3) с 01.01.2014 по 31.12.2020; 
4) с 23.12.2013 по 01.01.2999</t>
  </si>
  <si>
    <t xml:space="preserve">2) абз. 1 п. 4 ч. 4 ст. 15 гл. 3 </t>
  </si>
  <si>
    <t>1)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 
4) Закон автономного округа "Об организации проведения капитального ремонта общего имущества в многоквартирных домах, расположенных на территории Ханты-Мансийского автономного округа - Югры ред. от 30.01.2016 г.)" от 01.07.2013 №54-оз</t>
  </si>
  <si>
    <t>1) с 31.10.2016 по 01.01.2999; 
2) с 01.01.2009 по 01.01.2999; 
3) с 01.01.2014 по 31.12.2020; 
4) с 12.07.2013 по 31.12.2999</t>
  </si>
  <si>
    <t>1) Постановление Администрации муниципального образования "Об утверждении Адресной инвестиционной программы Нефтеюганского района на 2016 год и перспективный период дор 2020 года" от 24.12.2015 №2335-па; 
2)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"Защита населения и территорий от чрезвычайных ситуаций, обеспечение пожарной безопасности в Ханты-Мансийском автономном округе - Югре на 2016 - 2020 годы" от 09.10.2013 №411-п; 
5) Постановление Правительства автономного округа "Об Адресной инвестиционной программе Ханты-Мансийского автономного округа-Югры на 2015 год и плановый период 2016 и 2017 годов" от 12.12.2014 №479-п-п</t>
  </si>
  <si>
    <t xml:space="preserve">3) абз. 1 ч. 4 ст. 15 гл. 3 </t>
  </si>
  <si>
    <t>1) с 01.01.2016 по 01.01.2999; 
2) с 01.11.2016 по 31.12.2020; 
3) с 01.01.2009 по 01.01.2999; 
4) с 01.01.2014 по 31.12.2020; 
5) с 01.01.2015 по 31.12.2017</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</si>
  <si>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Федеральный закон "О библиотечном деле (ред. от 08.06.2015 г.)" от 29.12.1994 №78-фз;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"О федеральной целевой программе "Культура России (2012 - 2018 годы) (с изменениями на 10.09.2014 г.)" от 03.03.2012 №186; 
5) Закон Российской Федерации "Основы законодательства Российской Федерации о культуре (ред. от 28.11.2015 г.)" от 09.10.1992 №3612-1; 
6)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7) Постановление Правительства автономного округа "О предоставлении иных межбюджетных трансфертов местным бюджетам на комплектование книжных фондов библиотек муниципальных образований Ханты-Мансийского автономного округа - Югры (в ред. от 06.07.2012г.)" от 18.06.2011 №220-п; 
8) Постановление Правительства РФ "Об утверждении Правил предоставления из федерального бюджета бюджетам субъектов Российской Федерации иных межбюджетных трансфертов на комплектование книжных фондов библиотек муниципальных образований и государственных библиотек гг. Москвы и Санкт-Петербурга" от 29.12.2010 №1186; 
9) Федеральный закон "Приказ Минкультуры "О б утверждении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Российской академии наук" от 18.01.2007 №19-фз; 
10) Федеральный закон "Приказ Минкультуры Россиской Федерации "Об утверждении Порядка учета документов, входящих в состав библиотечного фонда" от 08.10.2012 №1077-фз; 
11)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t>
  </si>
  <si>
    <t xml:space="preserve">1) подр. 1.1. разд. 3 ; 
2) подп. 1 п. 2 гл. 15 ; 
3) ч. 4 ст. 15 гл. 3 ; 
4) разд. 2 ; 
5) ст. 26 разд. 4 ; 
6) подр. 3.1.1. разд. 3 </t>
  </si>
  <si>
    <t>1) с 01.01.2017 по 31.12.2020; 
2) с 02.01.1995 по 01.01.2999; 
3) с 01.01.2009 по 01.01.2999; 
4) с 01.01.2012 по 01.01.2999; 
5) с 17.11.1992 по 01.01.2999; 
6) с 01.01.2014 по 31.12.2020; 
7) с 18.06.2011 по 01.01.2999; 
8) с 01.01.2011 по 01.01.2999; 
9) с 18.01.2007 по 01.01.2999; 
10) с 08.10.2012 по 01.01.2999; 
11) с 26.04.2018 по 01.01.2999</t>
  </si>
  <si>
    <t>1)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2)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3) Закон автономного округа "О культуре и искусстве в Ханты-Мансийском автономном округе - Югре (ред. от 11.03.2015 г.)" от 15.11.2005 №109-оз;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Российской Федерации "Основы законодательства Российской Федерации о культуре (ред. от 28.11.2015 г.)" от 09.10.1992 №3612-1; 
7)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8)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t>
  </si>
  <si>
    <t xml:space="preserve">1) прил. 5; 
2) подр. 2.2. разд. 3 ; 
4) ч. 4 ст. 15 гл. 3 ; 
5) подп. а п. 1 </t>
  </si>
  <si>
    <t>1) с 01.10.2014 по 01.01.2999; 
2) с 01.01.2017 по 31.12.2020; 
3) с 19.12.2005 по 01.01.2999; 
4) с 01.01.2009 по 01.01.2999; 
5) с 07.05.2012 по 31.12.2020; 
6) с 17.11.1992 по 01.01.2999; 
7) с 01.01.2014 по 31.12.2020; 
8) с 26.04.2018 по 01.01.2999</t>
  </si>
  <si>
    <t>1)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2) Закон автономного округа "О культуре и искусстве в Ханты-Мансийском автономном округе - Югре (ред. от 11.03.2015 г.)" от 15.11.2005 №109-оз;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"Основы законодательства Российской Федерации о культуре (ред. от 28.11.2015 г.)" от 09.10.1992 №3612-1; 
5)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6) Постановление Администрации муниципального образования "Об установлении системы оплаты труда работников учреждений культуры, подведомственных департаменту культуры и спорта Нефтеюганского района" от 25.04.2018 №601-па-нпа</t>
  </si>
  <si>
    <t xml:space="preserve">1) подр. 2.2. разд. 3 ; 
3) ч. 4 ст. 15 гл. 3 ; 
4) ст. 10 разд. 2 ; 
5) подр. 3.2.3. разд. 3 </t>
  </si>
  <si>
    <t>1) с 01.01.2017 по 31.12.2020; 
2) с 19.12.2005 по 01.01.2999; 
3) с 01.01.2009 по 01.01.2999; 
4) с 17.11.1992 по 01.01.2999; 
5) с 01.01.2014 по 31.12.2020; 
6) с 26.04.2018 по 01.01.2999</t>
  </si>
  <si>
    <t>1) Постановление Администрации муниципального образования "Об утверждении муниципальной программы Нефтеюганского района "Развитие физической культуры и спорта в Нефтеюганском районе
на 2017-2020 годы" от 31.10.2016 №1801-па-нпа; 
2)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3) Федеральный закон "Об общих принципах организации местного самоуправления в Российской Федерации (ред. от 30.03.2015 г.)" от 06.10.2003 №131-фз; 
4) Федеральный закон "О физической культуре и спорте в Российской Федерации (в ред. от 03.11.2015 г.)" от 04.12.2007 №329-фз; 
5) Постановление Правительства автономного округа "О государственной программе Ханты-Мансийского автономного округа - Югры "Развитие физической культуры и спорта в Ханты-Мансийском автономном округе - Югре на 2016 - 2020 годы" (ред. от 13.11.2015 г.)" от 09.10.2013 №422-п; 
6) Постановление Администрации муниципального образования "Об утверждении положений об оплате труда, предоставлении социальных гарантий и компенсации работникам бюджетных учреждений Нефтеюганского района, подведомственных Департаменту культуры и спорта Нефтеюганского района" от 08.08.2016 №1229-па-нпа</t>
  </si>
  <si>
    <t>1) п. 2 разд. 3 ; 
2) прил. 5; 
3) ч. 4 ст. 15 гл. 3 ; 
5) п. 8 разд. 3 ; 
6) прил. 3</t>
  </si>
  <si>
    <t>1) с 31.10.2016 по 01.01.2999; 
2) с 01.10.2014 по 01.01.2999; 
3) с 01.01.2009 по 01.01.2999; 
4) с 30.03.2008 по 01.01.2999; 
5) с 01.01.2014 по 31.12.2020; 
6) с 16.08.2016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</si>
  <si>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4) Постановление Правительства РФ "О единой государственной системе предупреждения и ликвидации чрезвычайных ситуаций" от 30.12.2003 №794; 
5)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 защите населения и территорий от чрезвычайных ситуаций природного и техногенного характера" от 21.12.1994 №68-фз; 
8) Федеральный закон "О гражданской обороне (ред. от 30.12.2015 г.)" от 12.02.1998 №28-фз; 
9) Федеральный закон "Об общих принципах организации местного самоуправления в Российской Федерации (ред. от 30.03.2015 г.)" от 06.10.2003 №131-фз; 
10) Закон автономного округа "Об отдельных вопросах организации местного самоуправления в Ханты-Мансийском автономном округе - Югре" от 26.09.2014 №78-оз; 
11) Федеральный закон "Об аварийно-спасательных службах и статусе спасателей" от 22.08.1995 №151-фз-фз; 
12) Постановление Администрации муниципального образования "Об оплате работников, предоставлении социальных гарантий и компенсаций муниципального казенного учреждения "Единая дежурно-диспетчерская служба Нефтеюганского района" от 11.01.2016 №1-па-нпа</t>
  </si>
  <si>
    <t xml:space="preserve">3) п. 14 ; 
4) п. 13.14 ; 
7) подп. а.г.л.н п. 2 ст. 11 гл. 2 ; 
8) п. 2 ст. 8 гл. 3 ; 
9) абз. 1 ч. 4 ст. 15 гл. 3 ; 
10) ст. 1 ; 
11) абз. 4 п. 2 ст. 7 гл. 2 </t>
  </si>
  <si>
    <t>1) с 24.05.2015 по 01.01.2999; 
2) с 20.11.2015 по 01.01.2999; 
3) с 17.04.2006 по 01.01.2999; 
4) с 30.12.2003 по 01.01.2999; 
5) с 08.08.2012 по 01.01.2999; 
6) с 14.06.2016 по 01.01.2999; 
7) с 24.12.1994 по 01.01.2999; 
8) с 19.02.1998 по 01.01.2999; 
9) с 01.01.2009 по 01.01.2999; 
10) с 30.09.2014 по 31.12.2999; 
11) с 22.08.1995 по 01.01.2999; 
12) с 11.01.2016 по 01.01.2999</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</si>
  <si>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t>
  </si>
  <si>
    <t xml:space="preserve">2) подп. 1 п. 1 ст. 17 гл. 3 ; 
4) п. 15 </t>
  </si>
  <si>
    <t>1) с 02.03.2007 по 01.01.2999; 
2) с 01.01.2009 по 01.01.2999; 
3) с 20.08.2007 по 01.01.2999; 
4) с 29.02.2012 по 01.01.2999</t>
  </si>
  <si>
    <t xml:space="preserve">2) подп. 3 п. 1 ст. 17 гл. 3 </t>
  </si>
  <si>
    <t>1) Федеральный закон "О государственных пособиях гражданам, имеющим детей (ред. от 29.12.2015 г.)" от 19.05.1995 №81-фз; 
2) Федеральный закон "Об общих принципах организации местного самоуправления в Российской Федерации (ред. от 30.03.2015 г.)" от 06.10.2003 №131-фз</t>
  </si>
  <si>
    <t xml:space="preserve">1) ст. 14 ; 
2) подп. 3 п. 1 ст. 17 гл. 3 </t>
  </si>
  <si>
    <t>1) с 22.05.1995 по 01.01.2999; 
2) с 01.01.2009 по 01.01.2999</t>
  </si>
  <si>
    <t>1) Решение Думы муниципального образования "О гарантиях и компенсациях для лиц, работающих в организациях, финансируемых из бюджета Нефтеюганского района" от 26.02.2014 №460;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</si>
  <si>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 xml:space="preserve">3) п. 3 ч. 1 ст. 17 гл. 3 </t>
  </si>
  <si>
    <t>1) с 26.02.2014 по 01.01.2999; 
2) с 01.01.2017 по 31.12.2020; 
3) с 01.01.2009 по 01.01.2999; 
4) с 01.06.1993 по 01.01.2999</t>
  </si>
  <si>
    <t>1) Федеральный закон "О муниципальной службе в Российской Федерации" от 02.03.2007 №25-ФЗ-фз; 
2) Постановление Главы муниципального образования "Об утверждении Плана противодействии коррупции в Нефтеюганскогом районе на 2016-2017 годы" от 01.02.2016 №6-п; 
3) Постановление Администрации муниципального образования "Об утверждении положения о проведении ежегодного конкурса "Лучший муниципальный служащий муниципального образования Нефтеюганский район" от 10.05.2016 №603-па; 
4) Указ Президента РФ "Об Основных направлениях развития государственной гражданской службы РФ на 2016-2018 годы" от 11.08.2016 №403;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Федеральный закон "Об общих принципах организации местного самоуправления в Российской Федерации (ред. от 30.03.2015 г.)" от 06.10.2003 №131-фз; 
7) Закон автономного округа "Об отдельных вопросах муниципальной службы в Ханты-Мансийском автономном округе - Югре" от 20.07.2007 №113-оз-оз</t>
  </si>
  <si>
    <t xml:space="preserve">6) п. 3 ч. 1 ст. 17 гл. 3 </t>
  </si>
  <si>
    <t>1) с 02.03.2007 по 01.01.2999; 
2) с 01.02.2016 по 31.12.2017; 
3) с 10.05.2016 по 01.01.2999; 
4) с 11.08.2016 по 01.01.2999; 
5) с 01.01.2017 по 31.12.2020; 
6) с 01.01.2009 по 01.01.2999; 
7) с 20.08.2007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</si>
  <si>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нормативныз затрат на обеспечение функций администрации Нефтеюганского района" от 15.02.2016 №189-па;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"Об отдельных вопросах муниципальной службы в Ханты-Мансийском автономном округе - Югре" от 20.07.2007 №113-оз-оз; 
7)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8)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9)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t>
  </si>
  <si>
    <t xml:space="preserve">5) п. 3 ч. 1 ст. 17 гл. 3 </t>
  </si>
  <si>
    <t>1) с 24.05.2015 по 01.01.2999; 
2) с 20.11.2015 по 01.01.2999; 
3) с 15.02.2016 по 01.01.2999; 
4) с 01.01.2017 по 31.12.2020; 
5) с 01.01.2009 по 01.01.2999; 
6) с 20.08.2007 по 01.01.2999; 
7) с 01.06.1993 по 01.01.2999; 
8) с 27.08.2012 по 01.01.2999; 
9) с 08.06.2012 по 01.01.2999</t>
  </si>
  <si>
    <t xml:space="preserve">2) п. 3 ч. 1 ст. 17 гл. 3 ; 
4) п. 15 </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</si>
  <si>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"Об отдельных вопросах муниципальной службы в Ханты-Мансийском автономном округе - Югре" от 20.07.2007 №113-оз-оз;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5)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t>
  </si>
  <si>
    <t>1) с 01.01.2009 по 01.01.2999; 
2) с 20.08.2007 по 01.01.2999; 
3) с 01.06.1993 по 01.01.2999; 
4) с 27.08.2012 по 01.01.2999; 
5) с 08.06.2012 по 01.01.2999</t>
  </si>
  <si>
    <t>1) Решение Думы муниципального образования "Об утверждении Положения о Департаменте имущественных отношений Нефтеюганского района" от 24.07.2013 №384; 
2) Федеральный закон "О государственной социальной помощи (ред. от 28.11.2015, с изм. от 29.12.2015)" от 17.07.1999 №178-фз; 
3) Федеральный закон "Об общих принципах организации местного самоуправления в Российской Федерации (ред. от 30.03.2015 г.)" от 06.10.2003 №131-фз; 
4) Федеральный закон "Об основах социального обслуживания граждан в Российской Федерации (в ред. от 21.07.2014г.)" от 28.12.2013 №442-фз;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</si>
  <si>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п. 3.4 разд. 3 ; 
2) ч. 2 ст. 5 гл. 1 ; 
3) подп. 3 п. 1 ст. 17 гл. 3 ; 
4) ч. 1 ст. 30 гл. 8 ; 
5) ст. 4 ; 
6) разд. 3 прил. 1</t>
  </si>
  <si>
    <t>1) с 24.07.2013 по 01.01.2999; 
2) с 01.01.2000 по 01.01.2999; 
3) с 01.01.2009 по 01.01.2999; 
4) с 30.12.2013 по 31.12.2999; 
5) с 24.11.2004 по 01.01.2999; 
6) с 20.02.2016 по 01.01.2999</t>
  </si>
  <si>
    <t>1) Постановление Администрации муниципального образования "Об утверждении нормативных затрат на обеспечение функций департамента имущественных отношений Нефтеюганского района" от 15.02.2016 №182-па; 
2) Постановление Администрации муниципального образования "Об утверждении муниципальной программы Нефтеюганского района "Управление имуществом муниципального образования Нефтеюганского района на 2017-2020 годы" от 31.10.2016 №1805-па-нпа; 
3) Федеральный закон "Об общих принципах организации местного самоуправления в Российской Федерации (ред. от 30.03.2015 г.)" от 06.10.2003 №131-фз;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 
5) Федеральный закон "Об обязательном социальном страховании на случай временной нетрудоспособности и в связи с материнством" от 29.12.2006 №255-фз-фз; 
6) Постановление Правительства РФ "Об особенностях порядка исчисления средней заработной платы" от 24.12.2007 №922</t>
  </si>
  <si>
    <t xml:space="preserve">3) подп. 3 п. 1 ст. 17 гл. 3 </t>
  </si>
  <si>
    <t>1) с 25.02.2016 по 01.01.2999; 
2) с 01.01.2017 по 31.12.2020; 
3) с 01.01.2009 по 01.01.2999; 
4) с 08.06.2012 по 01.01.2999; 
5) с 29.12.2006 по 01.01.2999; 
6) с 24.12.2007 по 01.01.2999</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</si>
  <si>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t>
  </si>
  <si>
    <t xml:space="preserve">1) ст. 35,34 гл. 9 ; 
2) подп. 8.1 п. 1 ст. 17 гл. 3 </t>
  </si>
  <si>
    <t>1) с 02.03.2007 по 01.01.2999; 
2) с 01.01.2009 по 01.01.2999</t>
  </si>
  <si>
    <t>1) Федеральный закон "О муниципальной службе в Российской Федерации" от 02.03.2007 №25-ФЗ-фз; 
2) Постановление Правительства автономного округа "О государственной программе Ханты-Мансийского автономного округа - Югры "Развитие государственной гражданской службы, муниципальной службы и резерва управленческих кадров в Ханты-Мансийском автономном округе - Югре в 2016 - 2020 годах" от 17.10.2014 №374-п;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t>
  </si>
  <si>
    <t xml:space="preserve">1) ст. 34,35 гл. 9 ; 
4) подп. 8.1 п. 1 ст. 17 гл. 3 ; 
5) ст. 20 </t>
  </si>
  <si>
    <t>1) с 02.03.2007 по 01.01.2999; 
2) с 31.10.2014 по 31.12.2020; 
3) с 01.01.2017 по 31.12.2020; 
4) с 01.01.2009 по 01.01.2999; 
5) с 20.08.2007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</si>
  <si>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Департамента культуры и спорта Нефтеюганского района" от 18.02.2016 №204-па;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</si>
  <si>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 xml:space="preserve">4) п. 3 ч. 1 ст. 17 гл. 3 </t>
  </si>
  <si>
    <t>1) с 24.05.2015 по 01.01.2999; 
2) с 20.11.2015 по 01.01.2999; 
3) с 18.02.2016 по 01.01.2999; 
4) с 01.01.2009 по 01.01.2999; 
5) с 20.08.2007 по 01.01.2999; 
6) с 01.06.1993 по 01.01.2999</t>
  </si>
  <si>
    <t>1) Федеральный закон "О муниципальной службе в Российской Федерации" от 02.03.2007 №25-ФЗ-фз;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t>
  </si>
  <si>
    <t xml:space="preserve">1) ст. 34,35 гл. 9 ; 
3) п. 8.1 ч. 1 ст. 17 гл. 3 </t>
  </si>
  <si>
    <t>1) с 02.03.2007 по 01.01.2999; 
2) с 31.10.2016 по 01.01.2999; 
3) с 01.01.2009 по 01.01.2999; 
4) с 01.01.2014 по 31.12.2020</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</si>
  <si>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2) Постановление Администрации муниципального образования "Об утверждении нормативных затрат на обеспечение функций департамента строительства и жилищно-коммунального комплекса Нефтеюганского района" от 08.08.2016 №1210-па-нпа;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Закон автономного округа "О гарантиях и компенсациях для лиц, проживающих в Ханты-Мансийском автономном округе - Югре, работающих в организациях, финансируемых из бюджета округа" от 24.11.2004 №76-оз; 
5) Федеральный закон "Об общих принципах организации местного самоуправления в Российской Федерации (ред. от 30.03.2015 г.)" от 06.10.2003 №131-фз; 
6)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7)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8)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9)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 
10) Федеральный закон "Об обязательном социальном страховании на случай временной нетрудоспособности и в связи с материнством" от 29.12.2006 №255-фз-фз; 
11)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 
12)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</si>
  <si>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1) с 24.12.2007 по 01.01.2999; 
2) с 18.08.2016 по 01.01.2999; 
3) с 31.10.2016 по 01.01.2999; 
4) с 24.11.2004 по 01.01.2999; 
5) с 01.01.2009 по 01.01.2999; 
6) с 24.07.2009 по 01.01.2999; 
7) с 29.02.2012 по 01.01.2999; 
8) с 27.08.2012 по 01.01.2999; 
9) с 08.06.2012 по 01.01.2999; 
10) с 29.12.2006 по 01.01.2999; 
11) с 20.02.2016 по 01.01.2999; 
12) с 20.08.2007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</si>
  <si>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2) Федеральный закон "Об общих принципах организации местного самоуправления в Российской Федерации (ред. от 30.03.2015 г.)" от 06.10.2003 №131-фз; 
3)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Закон автономного округа "О гарантиях осуществления полномочий депутата, члена выборного органа местного самоуправления, выборного должностного лица местного самоуправления в ХМАО-Югре" от 28.12.2007 №201-оз-оз</t>
  </si>
  <si>
    <t xml:space="preserve">2) подп. 1 п. 1 ст. 17 гл. 3 </t>
  </si>
  <si>
    <t>1) с 24.12.2007 по 01.01.2999; 
2) с 01.01.2009 по 01.01.2999; 
3) с 24.07.2009 по 01.01.2999; 
4) с 01.06.1993 по 01.01.2999; 
5) с 28.12.2007 по 01.01.2999</t>
  </si>
  <si>
    <t>1) Федеральный закон "О муниципальной службе в Российской Федерации" от 02.03.2007 №25-ФЗ-фз; 
2)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3) Федеральный закон "Об общих принципах организации местного самоуправления в Российской Федерации (ред. от 30.03.2015 г.)" от 06.10.2003 №131-фз; 
4) Федеральный закон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 и территориальные фонды обязательного медицинского страхования" от 24.07.2009 №212-фз-фз; 
5) Закон автономного округа "Об отдельных вопросах муниципальной службы в Ханты-Мансийском автономном округе - Югре" от 20.07.2007 №113-оз-оз; 
6)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7)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t>
  </si>
  <si>
    <t xml:space="preserve">1) ч. 2 ст. 22 ; 
3) подп. 1 п. 1 ч. 1 ст. 15 гл. 3 </t>
  </si>
  <si>
    <t>1) с 02.03.2007 по 01.01.2999; 
2) с 24.12.2007 по 01.01.2999; 
3) с 01.01.2009 по 01.01.2999; 
4) с 24.07.2009 по 01.01.2999; 
5) с 20.08.2007 по 01.01.2999; 
6) с 01.06.1993 по 01.01.2999; 
7) с 08.06.2012 по 01.01.2999</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</si>
  <si>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"Об отдельных вопросах муниципальной службы в Ханты-Мансийском автономном округе - Югре" от 20.07.2007 №113-оз-оз; 
3)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27.12.2016 №57</t>
  </si>
  <si>
    <t>1) с 01.01.2009 по 01.01.2999; 
2) с 20.08.2007 по 01.01.2999; 
3) с 29.12.2016 по 01.01.2999; 
4) с 01.01.2017 по 01.01.2999</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</si>
  <si>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обязательном социальном страховании на случай временной нетрудоспособности и в связи с материнством" от 29.12.2006 №255-фз-фз; 
4) Постановление Правительства РФ "Об особенностях порядка исчисления средней заработной платы" от 24.12.2007 №922</t>
  </si>
  <si>
    <t>1) с 01.01.2017 по 31.12.2020; 
2) с 01.01.2009 по 01.01.2999; 
3) с 29.12.2006 по 01.01.2999; 
4) с 24.12.2007 по 01.01.2999</t>
  </si>
  <si>
    <t>1) Постановление Правительства автономного округа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 в Ханты-Мансийском автономном округе" от 24.12.2007 №333-п-п; 
2) Федеральный закон "Об общих принципах организации местного самоуправления в Российской Федерации (ред. от 30.03.2015 г.)" от 06.10.2003 №131-фз; 
3)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о осуществляющих техническое обеспечение деятельности в администрации Нефтеюганского района и ее структурных подразделениях" от 29.12.2016 №2446-па-нпа</t>
  </si>
  <si>
    <t xml:space="preserve">2) п. 3 ч. 1 ст. 17 гл. 3 </t>
  </si>
  <si>
    <t>1) с 24.12.2007 по 01.01.2999; 
2) с 01.01.2009 по 01.01.2999; 
3) с 29.12.2016 по 01.01.2999</t>
  </si>
  <si>
    <t>1)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2)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3) Федеральный закон "Об общих принципах организации местного самоуправления в Российской Федерации (ред. от 30.03.2015 г.)" от 06.10.2003 №131-фз; 
4) Постановление Администрации муниципального образования "Об утверждении муниципальной программы "Управление муниципальными финансами в Нефтеюганском районе на 2014 - 2020 годы" от 08.10.2013 №2624-па; 
5) Решение Думы муниципального образования "Об утверждении Положения о бюджетном процессе в муниципальном образовании Нефтеюганский район" от 14.05.2012 №216</t>
  </si>
  <si>
    <t>3) п. 1 ч. 1 ст. 15 гл. 3 ; 
4) прил. 1</t>
  </si>
  <si>
    <t>1) с 01.01.2017 по 31.12.2020; 
2) с 27.05.2015 по 31.12.2030; 
3) с 01.01.2009 по 01.01.2999; 
4) с 01.01.2014 по 31.12.2020; 
5) с 14.05.2012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</si>
  <si>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Правительства автономного округа "О государственной программе Ханты-Мансийского автономного округа - Югры "Содействие занятости населения в Ханты-Мансийском автономном округе - Югре на 2016 - 2020 годы" (ред. от 18.12.2015 г.)" от 09.10.2013 №409-п; 
4) Постановление Администрации муниципального образования "Об утверждении муниципальной программы Нефтеюганского района "Улучшение условий и охраны труда в муниципальном образовании Нефтеюганский район на 2017-2020 годы" от 31.10.2016 №1788-па-нпа; 
5) Федеральный закон "О специальной оценке условий труда" от 28.12.2013 №426-ФЗ-фз;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"Об общих принципах организации местного самоуправления в Российской Федерации (ред. от 30.03.2015 г.)" от 06.10.2003 №131-фз; 
8) Закон автономного округа "Об охране труда в Ханты-Мансийском автономном округе - Югре (ред. от 29.05.2014 г.)" от 10.02.1998 №2-оз</t>
  </si>
  <si>
    <t xml:space="preserve">5) п. 2 ст. 4 гл. 1 ; 
7) п. 3 ч. 1 ст. 17 гл. 3 ; 
8) ст. 3 гл. 1 </t>
  </si>
  <si>
    <t>1) с 24.05.2015 по 01.01.2999; 
2) с 20.11.2015 по 01.01.2999; 
3) с 01.01.2014 по 31.12.2020; 
4) с 01.01.2017 по 31.12.2020; 
5) с 28.12.2013 по 01.01.2999; 
6) с 14.06.2016 по 01.01.2999; 
7) с 01.01.2009 по 01.01.2999; 
8) с 26.02.1998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</si>
  <si>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Указ Президента РФ "Об основных направлениях совершенствования системы государственного управления (в ред. от 07.05.2012 г.)" от 07.05.2012 №601; 
4) Постановление Правительства РФ "О взаимодействии между многофункциональными центрами предоставления государственных и муниципальных услуг и федеральными органами исполнительной власти, органами государственных внебюджетных фондов, органами государственной власти субъектов Российской Федерации, органами местного самоуправления ( в ред. от 27.09.2011 г.)" от 27.09.2011 №797; 
5) Постановление Правительства автономного округа "О Концепции создания в Ханты-Мансийском автономном округе - Югре многофункциональных центров предоставления государственных и муниципальных услуг (ред. от 21.08.2015 г.)" от 12.07.2013 №246-п; 
6)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7) Постановление Администрации муниципального образования "О порядке формирования и ведения реестра муниципальных услуг Нефтеюганского района" от 02.06.2016 №773; 
8)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9) Постановление Администрации муниципального образования "Об оплате труда работников, предоставлении социальных гарантий и компенсаций работникам муниципального учреждения «Многофункциональный центр предоставления государственных и муниципальных услуг» от 30.10.2015 №1977-па-нпа; 
10) Федеральный закон "Об общих принципах организации местного самоуправления в Российской Федерации (ред. от 30.03.2015 г.)" от 06.10.2003 №131-фз; 
11) Постановление Администрации муниципального образования "О разработке и утверждении административных регламентов предоставления муниципальных услуг" от 06.02.2013 №242-па; 
12) Постановление Администрации муниципального образования "Об утверждении реестра муниципальных услуг муниципального образования Нефтеюганский район" от 25.03.2013 №952-па; 
13)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2016 - 2020 годы" от 09.10.2013 №419-п; 
14) Федеральный закон "Об организации предоставления государственных и муниципальных услуг" от 30.07.2010 №210-фз-фз</t>
  </si>
  <si>
    <t xml:space="preserve">3) абз. 2 п. 1 ; 
10) п. 3 ч. 1 ст. 17 гл. 3 </t>
  </si>
  <si>
    <t>1) с 24.05.2015 по 01.01.2999; 
2) с 20.11.2015 по 01.01.2999; 
3) с 07.05.2012 по 31.12.2999; 
4) с 03.10.2011 по 31.12.2999; 
5) с 15.07.2013 по 31.12.2999; 
6) с 01.01.2017 по 31.12.2020; 
7) с 02.06.2016 по 01.01.2999; 
8) с 14.06.2016 по 01.01.2999; 
9) с 30.10.2015 по 01.01.2999; 
10) с 01.01.2009 по 01.01.2999; 
11) с 16.02.2013 по 01.01.2999; 
12) с 25.03.2013 по 01.01.2999; 
13) с 01.01.2014 по 31.12.2020; 
14) с 30.07.2010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</si>
  <si>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2016 - 2020 годы" от 09.10.2013 №419-п; 
7) Постановление Администрации муниципального образования "Об оплате работников, предоставлении социальных гарантий и компенсаций работникам муниципального казенного учреждения "Управление по делам администрации Нефтеюганского района" от 27.06.2016 №914-па-нпа</t>
  </si>
  <si>
    <t>1) с 24.05.2015 по 01.01.2999; 
2) с 20.11.2015 по 01.01.2999; 
3) с 01.01.2017 по 31.12.2020; 
4) с 14.06.2016 по 01.01.2999; 
5) с 01.01.2009 по 01.01.2999; 
6) с 01.01.2014 по 31.12.2020; 
7) с 30.06.2016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</si>
  <si>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Правительства автономного округа "О территориальной подсистеме Ханты-Мансийского автономного округа-Югры единой государственной системы предупреждения и ликвидации чрезвычайных ситуаций" от 17.04.2006 №78-п-п; 
4) Постановление Правительства РФ "О единой государственной системе предупреждения и ликвидации чрезвычайных ситуаций" от 30.12.2003 №794; 
5) Постановление Администрации муниципального образования "О Нефтеюганском районном звене территориальной подсистемы Ханты-Мансийского автономного округа - Югры единой государственной системы предупреждения и ликвидации чрезвычайных ситуаций" от 08.08.2012 №2458; 
6)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7) Федеральный закон "О защите населения и территорий от чрезвычайных ситуаций природного и техногенного характера" от 21.12.1994 №68-фз; 
8) Федеральный закон "О гражданской обороне (ред. от 30.12.2015 г.)" от 12.02.1998 №28-фз; 
9) Федеральный закон "Об общих принципах организации местного самоуправления в Российской Федерации (ред. от 30.03.2015 г.)" от 06.10.2003 №131-фз; 
10) Федеральный закон "Об аварийно-спасательных службах и статусе спасателей (с изменениями на 02.07.2013 г.)" от 22.08.1995 №151-фз; 
11) Постановление Администрации муниципального образования "Об оплате работников, предоставлении социальных гарантий и компенсаций муниципального казенного учреждения "Единая дежурно-диспетчерская служба Нефтеюганского района" от 11.01.2016 №1-па-нпа</t>
  </si>
  <si>
    <t xml:space="preserve">3) п. 11 ; 
4) п. 11 ; 
7) подп. а.г.л.н п. 2 ст. 11 гл. 2 ; 
8) ст. 18 гл. 6 ; 
9) п. 3 ч. 1 ст. 17 гл. 3 ; 
10) абз. 4 п. 2 ст. 7 гл. 2 </t>
  </si>
  <si>
    <t>1) с 24.05.2015 по 01.01.2999; 
2) с 20.11.2015 по 01.01.2999; 
3) с 17.04.2006 по 01.01.2999; 
4) с 30.12.2003 по 01.01.2999; 
5) с 08.08.2012 по 01.01.2999; 
6) с 14.06.2016 по 01.01.2999; 
7) с 24.12.1994 по 01.01.2999; 
8) с 19.02.1998 по 01.01.2999; 
9) с 01.01.2009 по 01.01.2999; 
10) с 31.08.1995 по 01.01.2999; 
11) с 11.01.2016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</si>
  <si>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Федеральный закон "Об организации предоставления государственных и муниципальных услуг" от 27.07.2010 №210-фз; 
4) Указ Президента РФ "Об основных направлениях совершенствования системы государственного управления (в ред. от 07.05.2012 г.)" от 07.05.2012 №601; 
5) Постановление Правительства РФ "О взаимодействии между многофункциональными центрами предоставления государственных и муниципальных услуг и федеральными органами исполнительной власти, органами государственных внебюджетных фондов, органами государственной власти субъектов Российской Федерации, органами местного самоуправления ( в ред. от 27.09.2011 г.)" от 27.09.2011 №797; 
6) Постановление Правительства автономного округа "О Концепции создания в Ханты-Мансийском автономном округе - Югре многофункциональных центров предоставления государственных и муниципальных услуг (ред. от 21.08.2015 г.)" от 12.07.2013 №246-п; 
7)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8) Постановление Администрации муниципального образования "О порядке формирования и ведения реестра муниципальных услуг Нефтеюганского района" от 02.06.2016 №773; 
9)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10) Федеральный закон "Об общих принципах организации местного самоуправления в Российской Федерации (ред. от 30.03.2015 г.)" от 06.10.2003 №131-фз; 
11) Постановление Администрации муниципального образования "О разработке и утверждении административных регламентов предоставления муниципальных услуг" от 06.02.2013 №242-па; 
12) Постановление Администрации муниципального образования "Об утверждении реестра муниципальных услуг муниципального образования Нефтеюганский район" от 25.03.2013 №952-па; 
13)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инвестиции и инновации Ханты-Мансийского автономного округа - Югры на 2016 - 2020 годы" от 09.10.2013 №419-п</t>
  </si>
  <si>
    <t xml:space="preserve">4) абз. 2 п. 1 ; 
10) п. 3 ч. 1 ст. 17 гл. 3 </t>
  </si>
  <si>
    <t>1) с 24.05.2015 по 01.01.2999; 
2) с 20.11.2015 по 01.01.2999; 
3) с 02.08.2010 по 01.01.2999; 
4) с 07.05.2012 по 31.12.2999; 
5) с 03.10.2011 по 31.12.2999; 
6) с 15.07.2013 по 31.12.2999; 
7) с 01.01.2017 по 31.12.2020; 
8) с 02.06.2016 по 01.01.2999; 
9) с 14.06.2016 по 01.01.2999; 
10) с 01.01.2009 по 01.01.2999; 
11) с 16.02.2013 по 01.01.2999; 
12) с 25.03.2013 по 01.01.2999; 
13) с 01.01.2014 по 31.12.2020</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</si>
  <si>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6) Решение Думы муниципального образования "Об утверждении положения о гарантиях и компенсациях для лиц, проживающих в Ханты-Мансийском автономном округе-Югре, работающих в органах местного самоуправления и муниципальных учреждениях Нефтеюганского района" от 10.02.2016 №689</t>
  </si>
  <si>
    <t>1) с 24.05.2015 по 01.01.2999; 
2) с 01.01.2017 по 31.12.2020; 
3) с 01.01.2009 по 01.01.2999; 
4) с 01.06.1993 по 01.01.2999; 
5) с 27.08.2012 по 01.01.2999; 
6) с 20.02.2016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</si>
  <si>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по обеспечению деятельности учреждений культуры и спорта" от 25.02.2016 №228-па; 
4) Постановление Администрации муниципального образования "Об оплате труда, предоставлении социальных гарантий и компенсаций работникам муниципального казенного учреждения "Управление по обеспечению деятельности учреждений культуры и спорта" от 29.12.2014 №3224-па-нпа; 
5) Постановление Администрации муниципального образования "Об утверждении муниципальной программы Нефтеюганского района "Развитие культуры Нефтеюганского района на 2017-2020 годы" от 31.10.2016 №1802-па-нпа;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t>
  </si>
  <si>
    <t xml:space="preserve">4) прил. 1; 
6) п. 3 ч. 1 ст. 17 гл. 3 </t>
  </si>
  <si>
    <t>1) с 24.05.2015 по 01.01.2999; 
2) с 20.11.2015 по 01.01.2999; 
3) с 25.02.2016 по 01.01.2999; 
4) с 01.10.2014 по 01.01.2999; 
5) с 01.01.2017 по 31.12.2020; 
6) с 01.01.2009 по 01.01.2999; 
7) с 01.01.2014 по 31.12.2020</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</si>
  <si>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Распоряжение Правительства автономного округа "О мерах по модернизации территориальной автоматизированной системы централизованного оповещения населения Ханты-Мансийского автономного округа - Югры и подготовке ее к использованию в составе комплексной системы экстренного оповещения об угрозе возникновения или о возникновении чрезвычайных ситуаций" от 24.01.2013 №24-рп-рп; 
4) Постановление Администрации муниципального образования "Об утверждении нормативных затрат на обеспечение функций муниципального казенного учреждения "Управление капитального строительства и жилищно-коммунального комплекса Нефтеюганского района" от 26.02.2016 №256-па; 
5)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6) Постановление Администрации муниципального образования "Об утверждении муниципальной программы Нефтеюганского района "Защита населения и территорий от чрезвычайных ситуаций, обеспечение пожарной безопасности в Нефтеюганском районе на 2017-2020 годы" от 01.11.2016 №1812-па-нпа; 
7) Федеральный закон "О защите населения и территорий от чрезвычайных ситуаций природного и техногенного характера" от 21.12.1994 №68-фз; 
8) Федеральный закон "Об общих принципах организации местного самоуправления в Российской Федерации (ред. от 30.03.2015 г.)" от 06.10.2003 №131-фз; 
9) Указ Президента РФ "О создании комплексной системы экстренного оповещения населения об угрозе возникновения или о возникновении чрезвычайных ситуаций" от 13.11.2012 №1522; 
10) Постановление Правительства автономного округа "О концепции развития системы информирования и оповещения населения Ханты-Мансийского автономного округа – Югры при угрозе возникновения или возникновении чрезвычайных ситуаций" от 06.09.2014 №324-п-п</t>
  </si>
  <si>
    <t xml:space="preserve">8) п. 3 ч. 1 ст. 17 гл. 3 </t>
  </si>
  <si>
    <t>1) с 24.05.2015 по 01.01.2999; 
2) с 20.11.2015 по 01.01.2999; 
3) с 24.01.2013 по 01.01.2999; 
4) с 26.02.2016 по 01.01.2999; 
5) с 31.10.2016 по 01.01.2999; 
6) с 01.11.2016 по 31.12.2020; 
7) с 24.12.1994 по 01.01.2999; 
8) с 01.01.2009 по 01.01.2999; 
9) с 13.11.2012 по 01.01.2999; 
10) с 06.09.2014 по 01.01.2999</t>
  </si>
  <si>
    <t>1) Федеральный закон "О стратегическом планировании в Российской Федерации" от 28.06.2014 №172-ФЗ-фз; 
2) Федеральный закон "Об общих принципах организации местного самоуправления в Российской Федерации (ред. от 30.03.2015 г.)" от 06.10.2003 №131-фз</t>
  </si>
  <si>
    <t>1) с 28.06.2014 по 01.01.2999; 
2) с 01.01.2009 по 01.01.2999</t>
  </si>
  <si>
    <t>1) Постановление Администрации муниципального образования "Об утверждении муниципальной программы Нефтеюганского района "Развитие гражданского общества Нефтеюганского района на 2017-2020 годы" от 31.10.2016 №1786-па-нпа;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обеспечении доступа к информации о деятельности государственных органов и органов местного самоуправления" от 09.02.2009 №8-фз-фз;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Ханты-Мансийского автономного округа - Югры на 2016 - 2020 годы" от 09.10.2013 №412-п</t>
  </si>
  <si>
    <t xml:space="preserve">2) п. 7 ч. 1 ст. 17 гл. 3 ; 
3) подп. 1.7 п. 1 ст. 6 гл. 1 </t>
  </si>
  <si>
    <t>1) с 01.01.2017 по 31.12.2020; 
2) с 01.01.2009 по 01.01.2999; 
3) с 09.02.2009 по 01.01.2999; 
4) с 01.01.2014 по 31.12.2020</t>
  </si>
  <si>
    <t xml:space="preserve">2) подп. 7 п. 1 ст. 17 гл. 3 ; 
3) п. 4 ст. 2 гл. 1 </t>
  </si>
  <si>
    <t>1) Федеральный закон "О персональных данных" от 27.07.2006 №152-ФЗ-фз; 
2) Постановление Администрации муниципального образования "Об утверждении муниципальной программы Нефтеюганского района "Развитие информационного общества Нефтеюганского района на 2017-2020 годы" от 31.10.2016 №1783-па-нпа;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обеспечении доступа к информации о деятельности государственных органов и органов местного самоуправления" от 09.02.2009 №8-фз-фз; 
5) Постановление Правительства автономного округа "О гос.программе ХМАО - Югры "Развитие гражданского общества ХМАО - Югры на 2014 - 2020 годы" от 09.10.2013 №412-п-п; 
6) Постановление Администрации муниципального образования "О муниципальных и ведомственных целевых программах муниципального образования Нефтеюганский район" от 24.09.2013 №2493-па; 
7) Постановление Администрации муниципального образования "Об оплате труда бюджетного учреждения Нефтеюганского района "Редакция газеты "Югорское обозрение", подведомственного департаменту культуры и спорта Нефтеюганского района" от 26.12.2017 №2448-па-нпа</t>
  </si>
  <si>
    <t xml:space="preserve">1) п. 1 ст. 1 гл. 1 ; 
3) п. 7 ч. 1 ст. 17 гл. 3 ; 
4) п. 4 ст. 2 гл. 1 </t>
  </si>
  <si>
    <t>1) с 22.09.2009 по 01.01.2999; 
2) с 01.01.2017 по 31.12.2020; 
3) с 01.01.2009 по 01.01.2999; 
4) с 09.02.2009 по 01.01.2999; 
5) с 01.01.2014 по 31.12.2020; 
6) с 24.09.2013 по 01.01.2999; 
7) с 25.01.2018 по 01.01.2999</t>
  </si>
  <si>
    <t>1) Федеральный закон "Об общих принципах организации местного самоуправления в Российской Федерации (ред. от 30.03.2015 г.)" от 06.10.2003 №131-фз; 
2) Федеральный закон "Об обеспечении доступа к информации о деятельности государственных органов и органов местного самоуправления" от 09.02.2009 №8-фз-фз; 
3) Закон Российской Федерации "О средствах массовой информации (ред. от 24.11.2014 г.)" от 27.12.1991 №2124-1; 
4) Постановление Правительства автономного округа "О государственной программе Ханты-Мансийского автономного округа - Югры "Развитие гражданского общества Ханты-Мансийского автономного округа - Югры на 2016 - 2020 годы" от 09.10.2013 №412-п</t>
  </si>
  <si>
    <t xml:space="preserve">1) п. 7 ч. 1 ст. 17 гл. 3 </t>
  </si>
  <si>
    <t>1) с 01.01.2009 по 01.01.2999; 
2) с 09.02.2009 по 01.01.2999; 
3) с 08.02.1992 по 01.01.2999; 
4) с 01.01.2014 по 31.12.2020</t>
  </si>
  <si>
    <t xml:space="preserve">6) п. 8.1 ч. 1 ст. 17 гл. 3 </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</si>
  <si>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4) Федеральный закон "Об образовании в Российской Федерации" от 29.12.2012 №273-фз</t>
  </si>
  <si>
    <t xml:space="preserve">2) подп. 8.1 п. 1 ст. 17 гл. 3 ; 
4) подп. 2 п. 5 ст. 47 гл. 5 </t>
  </si>
  <si>
    <t>1) с 01.01.2017 по 31.12.2020; 
2) с 01.01.2009 по 01.01.2999; 
3) с 01.01.2014 по 31.12.2020; 
4) с 01.09.2013 по 01.01.2999</t>
  </si>
  <si>
    <t>1) Постановление Правительства РФ "О требованиях к региональным и муниципальным программам в области энергосбережения и повышения энергетической эффективности" от 31.12.2009 №1225; 
2)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3) Федеральный закон "Об общих принципах организации местного самоуправления в Российской Федерации (ред. от 30.03.2015 г.)" от 06.10.2003 №131-фз; 
4) Федеральный закон "Об энергосбережении и о повышении энергетической эффективности и о внесении измененийв отдельные законодательные акты" от 23.11.2009 №261-ФЗ-фз; 
5) Постановление Правительства автономного округа "О государственной программе Ханты-Мансийского автономного округа - Югры "Развитие жилищно-коммунального комплекса и повышение энергетической эффективности в Ханты-Мансийском автономном округе - Югре на 2016 - 2020 годы" от 09.10.2013 №423-п</t>
  </si>
  <si>
    <t xml:space="preserve">1) прил. 2; 
3) п. 8.2 ч. 1 ст. 17 гл. 3 ; 
4) ст. 14 </t>
  </si>
  <si>
    <t>1) с 01.01.2010 по 01.01.2999; 
2) с 31.10.2016 по 01.01.2999; 
3) с 01.01.2009 по 01.01.2999; 
4) с 23.11.2009 по 01.01.2999; 
5) с 01.01.2014 по 31.12.2020</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</si>
  <si>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4)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t>
  </si>
  <si>
    <t xml:space="preserve">1) подп. 3 п. 1 ст. 17 гл. 3 </t>
  </si>
  <si>
    <t>1) с 01.01.2009 по 01.01.2999; 
2) с 01.06.1993 по 01.01.2999; 
3) с 29.02.2012 по 01.01.2999; 
4) с 24.11.2004 по 01.01.2999</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</si>
  <si>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t>
  </si>
  <si>
    <t xml:space="preserve">1) п. 3 ч. 1 ст. 17 гл. 3 </t>
  </si>
  <si>
    <t>1) Федеральный закон "О муниципальной службе в Российской Федерации" от 02.03.2007 №25-ФЗ-фз;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Решение Думы муниципального образования "Об утверждении Положения "О размере, порядке и условиях предоставления гарантий муниципальным служащим органов местного самоуправления Нефтеюганского района" от 29.02.2012 №174; 
5)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 
6)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</si>
  <si>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2) абз. 3 п. 1 ст. 17 гл. 3 </t>
  </si>
  <si>
    <t>1) с 02.03.2007 по 01.01.2999; 
2) с 01.01.2009 по 01.01.2999; 
3) с 01.06.1993 по 01.01.2999; 
4) с 29.02.2012 по 01.01.2999; 
5) с 24.11.2004 по 01.01.2999; 
6) с 20.08.2007 по 01.01.2999</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</si>
  <si>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"Об отдельных вопросах муниципальной службы в Ханты-Мансийском автономном округе - Югре" от 20.07.2007 №113-оз-оз; 
4)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5)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6)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t>
  </si>
  <si>
    <t>1) с 01.01.2017 по 31.12.2020; 
2) с 01.01.2009 по 01.01.2999; 
3) с 20.08.2007 по 01.01.2999; 
4) с 01.06.1993 по 01.01.2999; 
5) с 27.08.2012 по 01.01.2999; 
6) с 08.06.2012 по 01.01.2999</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</si>
  <si>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3) Закон автономного округа "О гарантиях и компенсациях для лиц, проживающих в Ханты-Мансийском автономном округе-Югре, работающих в государственных органах и государственных учреждениях Ханты-Мансийского автономного округа-Югры" от 09.12.2004 №76-оз-оз</t>
  </si>
  <si>
    <t xml:space="preserve">1) п. 3 ч. 1 ст. 17 гл. 3 ; 
2) ст. 33 ; 
3) ст. 4 </t>
  </si>
  <si>
    <t>1) с 01.01.2009 по 01.01.2999; 
2) с 01.06.1993 по 01.01.2999; 
3) с 24.11.2004 по 01.01.2999</t>
  </si>
  <si>
    <t>1) Федеральный закон "О государственных гарантиях и компенсациях для лиц, работающих и проживающих в районах Крайнего Севера и приравненных к ним местностях (с изменениями на 29.12.2004 г.)" от 19.02.1993 №4520-1-фз; 
2) Федеральный закон "Об общих принципах организации местного самоуправления в Российской Федерации (ред. от 30.03.2015 г.)" от 06.10.2003 №131-фз</t>
  </si>
  <si>
    <t>1) с 01.06.1993 по 01.01.2999; 
2) с 01.01.2009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</si>
  <si>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4)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2016 - 2020 годы" от 03.10.2013 №398-п; 
7) Федеральный закон "О гарантиях прав коренных малочисленных народов Росийской Федерации" от 30.04.1999 №82-фз-фз</t>
  </si>
  <si>
    <t xml:space="preserve">5) п. 5 ч. 1 ст. 15.1 гл. 3 ; 
7) п. 2 ст. 7 </t>
  </si>
  <si>
    <t>1) с 24.05.2015 по 01.01.2999; 
2) с 20.11.2015 по 01.01.2999; 
3) с 01.01.2017 по 31.12.2020; 
4) с 14.06.2016 по 01.01.2999; 
5) с 01.01.2009 по 01.01.2999; 
6) с 01.01.2014 по 31.12.2020; 
7) с 30.04.1999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</si>
  <si>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Закон автономного округа "О туризме в Ханты-Мансийском автономном округе - Югре (ред. от 28.05.2015 г.)" от 28.09.2012 №102-оз; 
4)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Федеральный закон "Об основах туристской деятельности в Российской Федерации" от 24.11.1996 №132-фз; 
7) Федеральный закон "Об общих принципах организации местного самоуправления в Российской Федерации (ред. от 30.03.2015 г.)" от 06.10.2003 №131-фз; 
8) Постановление Правительства автономного округа "О государственной программе Ханты-Мансийского автономного округа - Югры "Развитие культуры и туризма в Ханты-Мансийском автономном округе - Югре на 2016 - 2020 годы" от 09.10.2013 №427-п; 
9) Постановление Правительства автономного округа "О концепции развития внутреннего и въездного туризма в Ханты-Мансийском автономном округе-Югре" от 01.06.2012 №195-п-п</t>
  </si>
  <si>
    <t xml:space="preserve">7) п. 8 ч. 1 ст. 15.1 гл. 3 </t>
  </si>
  <si>
    <t>1) с 24.05.2015 по 01.01.2999; 
2) с 20.11.2015 по 01.01.2999; 
3) с 29.09.2012 по 01.01.2999; 
4) с 01.01.2017 по 31.12.2020; 
5) с 14.06.2016 по 01.01.2999; 
6) с 24.11.1996 по 01.01.2999; 
7) с 01.01.2009 по 01.01.2999; 
8) с 01.01.2014 по 31.12.2020; 
9) с 01.06.2012 по 01.01.2999</t>
  </si>
  <si>
    <t xml:space="preserve">2) п. 4 ст. 5 гл. 1 ; 
3) п. 10 ч. 1 ст. 15.1 гл. 3 </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</si>
  <si>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Закон автономного округа "О государственной гражданской службе Ханты-Мансийского автономного округа - Югры (ред. от 29.10.2015 г.)" от 31.12.2004 №97-оз; 
4) Федеральный закон "О государственном пенсионном обеспечении в РФ" от 15.12.2001 №166-фз;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 
7) Закон автономного округа "Об отдельных вопросах муниципальной службы в Ханты-Мансийском автономном округе - Югре (с изменениями на 20.02.2014 г.)" от 20.07.2007 №113-оз</t>
  </si>
  <si>
    <t xml:space="preserve">2) п. 5.1 разд. 5 </t>
  </si>
  <si>
    <t>1) с 02.03.2007 по 01.01.2999; 
2) с 26.02.2014 по 01.01.2999; 
3) с 01.02.2005 по 01.01.2999; 
4) с 01.01.2002 по 01.01.2999; 
5) с 01.01.2009 по 01.01.2999; 
6) с 26.03.2004 по 01.01.2099; 
7) с 20.08.2007 по 01.01.2999</t>
  </si>
  <si>
    <t>1) Федеральный закон "О муниципальной службе в Российской Федерации" от 02.03.2007 №25-ФЗ-фз; 
2) Решение Думы муниципального образования "О Порядке назначения, перерасчета и выплаты пенсии за выслугу летлицам, замещавшим должности муниципальной службы  
в муниципальном образовании Нефтеюганский район" от 26.02.2014 №455; 
3)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4) Закон автономного округа "О государственной гражданской службе Ханты-Мансийского автономного округа - Югры (ред. от 29.10.2015 г.)" от 31.12.2004 №97-оз; 
5) Федеральный закон "О государственном пенсионном обеспечении в РФ" от 15.12.2001 №166-фз;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 Порядке назначения, перерасчета  и  выплаты пенсии  за  выслугу лет лицам, замещавшим государственные должности Ханты-Мансийского  автономного  округа  -  Югры  и  государственные должности   государственной  службы  Ханты-Мансийского  автономного округа  -  Югры" от 26.03.2004 №113-п</t>
  </si>
  <si>
    <t xml:space="preserve">6) абз. 2 п. 5 ст. 20 гл. 4 </t>
  </si>
  <si>
    <t>1) с 02.03.2007 по 01.01.2999; 
2) с 26.02.2014 по 01.01.2999; 
3) с 01.01.2017 по 31.12.2020; 
4) с 01.02.2005 по 01.01.2999; 
5) с 01.01.2002 по 01.01.2999; 
6) с 01.01.2009 по 01.01.2999; 
7) с 26.03.2004 по 01.01.2099</t>
  </si>
  <si>
    <t xml:space="preserve">2) п. 3.2 разд. 3 ; 
3) абз. 2 п. 5 ст. 20 гл. 4 </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</si>
  <si>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5) Постановление Правительства РФ "О федеральной целевой программе "Устойчивое развитие сельских территорий на 2014 - 2017 годы и на период до 2020 года" от 15.07.2013 №598</t>
  </si>
  <si>
    <t xml:space="preserve">1) разд. 4 ; 
2) п. 3.2 разд. 3 ; 
3) подп. 25 п. 1 ст. 15 гл. 3 ; 
4) подр. 7 ; 
5) гл. 5 </t>
  </si>
  <si>
    <t>1) Постановление Администрации муниципального образования "Об утверждении муниципальной программы Нефтеюганского района "Обеспечение доступным и комфортным жильем жителей Нефтеюганского района в 2017-2020 годах" от 31.10.2016 №1803-па-нпа;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РФ "О федеральной целевой программе "Жилище" на 2015 - 2020 годы" от 17.12.2010 №1050; 
5)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 - Мансийского автономного округа - Югры в 2016 - 2020 годах" от 09.10.2013 №408-п-п</t>
  </si>
  <si>
    <t>2) п. 3.2 разд. 3 ; 
3) абз. 2 п. 5 ст. 20 гл. 4 ; 
4) прил. 3</t>
  </si>
  <si>
    <t>1) с 01.01.2017 по 31.12.2020; 
2) с 24.07.2013 по 01.01.2999; 
3) с 01.01.2009 по 01.01.2999; 
4) с 17.12.2010 по 31.12.2020; 
5) с 01.01.2014 по 31.12.2020</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</si>
  <si>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Правительства РФ "Об утверждении Правил формирования и предоставления из федерального бюджета единой субвенции бюджетам субъектов Российской Федерации" от 27.03.2013 №275; 
4) Федеральный закон "Об организации предоставления государственных и муниципальных услуг" от 27.07.2010 №210-фз; 
5)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6)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7)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8) Постановление Правительства РФ "Об утверждении Административного регламента предоставления государственной услуги по государственной регистрации актов гражданского состояния органами, осуществляющими государственную регистрацию актов гражданского состояния на территории Российской Федерации" от 16.05.2011 №373; 
9) Постановление Правительства автономного округа "О Порядке расходования субвенций, предоставляемых из бюджета Ханты-Мансийского автономного округа - Югры бюджетам муниципальных районов и городских округов Ханты-Мансийского автономного округа - Югры для осуществления отдельных переданных государственных полномочий Ханты-Мансийского автономного округа - Югры" от 30.04.2015 №124-п; 
10) Федеральный закон "Об актах гражданского состояния" от 15.11.1997 №143-фз; 
11) Федеральный закон "Об общих принципах организации местного самоуправления в Российской Федерации (ред. от 30.03.2015 г.)" от 06.10.2003 №131-фз; 
12) Постановление Правительства РФ "Об утверждении Правил расходования субвенций из регионального фонда компенсаций, финансовое обеспечение которых осуществляется за счет субвенций из Федерального фонда компенсаций (с изменениями на 14.11.2007)" от 18.10.2005 №625; 
13)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t>
  </si>
  <si>
    <t xml:space="preserve">11) п. 2 ст. 19 гл. 4 </t>
  </si>
  <si>
    <t>1) с 24.05.2015 по 01.01.2999; 
2) с 20.11.2015 по 01.01.2999; 
3) с 01.04.2013 по 01.01.2999; 
4) с 02.08.2010 по 01.01.2999; 
5) с 01.01.2017 по 31.12.2020; 
6) с 19.09.2008 по 01.01.2999; 
7) с 14.06.2016 по 01.01.2999; 
8) с 16.05.2011 по 01.01.2999; 
9) с 01.01.2015 по 01.01.2999; 
10) с 20.11.1997 по 01.01.2999; 
11) с 01.01.2009 по 01.01.2999; 
12) с 01.01.2006 по 01.01.2999; 
13) с 01.01.2014 по 31.12.2020</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</si>
  <si>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нормативных затрат на обеспечение функций казенных учреждений, подведомственных администрации Нефтеюганского района" от 29.02.2016 №257-па; 
4) Федеральный закон "О присяжных заседателях федеральных судов общей юрисдикции в РФ " от 20.08.2004 №113-фз-фз; 
5)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 
6) Постановление Правительства автономного округа "О мерах по реализации федерального закона от 20.08.2004 года N 113-ФЗ "О присяжных заседателях федеральных судов  общей юрисдикции в Российской Федерации" от 23.12.2010 №371-п-п</t>
  </si>
  <si>
    <t xml:space="preserve">4) п. 2 ст. 19 гл. 4 </t>
  </si>
  <si>
    <t>1) с 24.05.2015 по 01.01.2999; 
2) с 20.11.2015 по 01.01.2999; 
3) с 29.02.2016 по 01.01.2999; 
4) с 20.08.2004 по 01.01.2999; 
5) с 01.01.2014 по 31.12.2020; 
6) с 01.01.2011 по 01.01.2999</t>
  </si>
  <si>
    <t>1) Решение Думы муниципального образования "Об утверждении Положения о Департаменте имущественных отношений Нефтеюганского района" от 24.07.2013 №384; 
2)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3) Федеральный закон "О ветеранах  (ред. от 29.06.2015 г.)" от 12.01.1995 №5-фз; 
4) Федеральный закон "О социальной защите инвалидов в Российской Федерации" от 24.11.1995 №181-фз; 
5) Федеральный закон "О дополнительных гарантиях по социальной поддержке детей-сирот и детей, оставшихся без попечения родителей" от 21.12.1996 №159-фз; 
6) Федеральный закон "Об общих принципах организации местного самоуправления в Российской Федерации (ред. от 30.03.2015 г.)" от 06.10.2003 №131-фз; 
7)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8)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по осуществлению деятельности по опеке и попечительству (ред. от 16.04.2015 г.)" от 20.07.2007 №114-оз</t>
  </si>
  <si>
    <t xml:space="preserve">1) п. 3.2 разд. 3 ; 
2) ч. 1 ст. 5 ; 
3) подп. 2 п. 3 ст. 23.2 ; 
4) п. 2 ст. 28 ; 
5) ч. 1 ст. 8 ; 
6) п. 1 ст. 19 гл. 4 ; 
7) подп. 7 п. 3 разд. 3 ; 
8) ст. 5 </t>
  </si>
  <si>
    <t>1) с 24.07.2013 по 01.01.2999; 
2) с 09.06.2009 по 01.01.2999; 
3) с 16.01.1995 по 01.01.2999; 
4) с 02.12.1995 по 01.01.2999; 
5) с 23.12.1996 по 01.01.2999; 
6) с 01.01.2009 по 01.01.2999; 
7) с 15.11.2006 по 31.12.2999; 
8) с 01.01.2008 по 01.01.2999</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</si>
  <si>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Федеральный закон "Об организации предоставления государственных и муниципальных услуг" от 27.07.2010 №210-фз; 
4)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5)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6) Постановление Администрации муниципального образования "Об утверждении административного регламента предоставления муниципальной услуги по предоставлению архивных справок, архивных выписок, копий архивных документов" от 22.06.2016 №895; 
7)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округа-Югры" от 18.10.2010 №149-оз-оз; 
8) Федеральный закон "Об общих принципах организации местного самоуправления в Российской Федерации (ред. от 30.03.2015 г.)" от 06.10.2003 №131-фз; 
9) Закон автономного округа "Об архивном деле в Ханты-Мансийском автономном округе - Югре (с изменениями на 19.12.2005 г.)" от 07.06.2005 №42-оз; 
10) Федеральный закон "Об архивном деле в Российской Федерации (в ред. от 28.11.2015 г.)" от 22.10.2004 №125-фз</t>
  </si>
  <si>
    <t xml:space="preserve">8) п. 2 ст. 19 гл. 4 ; 
9) п. 2 ст. 5 ; 
10) п. 2 ст. 23 гл. 5 </t>
  </si>
  <si>
    <t>1) Постановление Администрации муниципального образования "Об определении нормативных затрат на обеспечение функций муниципальных органов Нефтеюганского района и подведомственных им казенных учреждений" от 14.05.2015 №981-па; 
2)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3) Постановление Администрации муниципального образования "Об утверждении нормативныз затрат на обеспечение функций администрации Нефтеюганского района" от 15.02.2016 №189-па; 
4) Федеральный закон "Об общих принципах организации местного самоуправления в Российской Федерации (ред. от 30.03.2015 г.)" от 06.10.2003 №131-фз</t>
  </si>
  <si>
    <t>1) с 24.05.2015 по 01.01.2999; 
2) с 20.11.2015 по 01.01.2999; 
3) с 15.02.2016 по 01.01.2999; 
4) с 01.01.2009 по 01.01.2999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</si>
  <si>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3)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4) Федеральный закон "О дополнительных гарантиях по социальной поддержке детей-сирот и детей, оставшихся без попечения родителей" от 21.12.1996 №159-фз; 
5) Федеральный закон "Об общих принципах организации местного самоуправления в Российской Федерации (ред. от 30.03.2015 г.)" от 06.10.2003 №131-фз; 
6) Указ Президента РФ "О мероприятиях по реализации государственной социальной политики" от 07.05.2012 №597; 
7) Постановление Правительства автономного округа "О государственной программе Ханты-Мансийского автономного округа - Югры "Социальная поддержка жителей Ханты-Мансийского автономного округа - Югры на 2016 - 2020 годы" от 09.10.2013 №421-п</t>
  </si>
  <si>
    <t xml:space="preserve">5) п. 2 ст. 19 гл. 4 </t>
  </si>
  <si>
    <t>1) с 01.01.2017 по 31.12.2020; 
2) с 30.08.2007 по 01.01.2999; 
3) с 09.06.2009 по 01.01.2999; 
4) с 23.12.1996 по 01.01.2999; 
5) с 01.01.2009 по 01.01.2999; 
6) с 07.05.2012 по 31.12.2020; 
7) с 01.01.2014 по 31.12.2020</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</si>
  <si>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"Об отдельных вопросах муниципальной службы в Ханты-Мансийском автономном округе - Югре" от 20.07.2007 №113-оз-оз; 
3)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 
4) Решение Думы муниципального образования "Об утверждении Положения о денежном содержании муниципальных служащих в органах местного самоуправления Нефтеюганского района" от 08.06.2012 №233</t>
  </si>
  <si>
    <t>1) с 01.01.2009 по 01.01.2999; 
2) с 20.08.2007 по 01.01.2999; 
3) с 27.08.2012 по 01.01.2999; 
4) с 08.06.2012 по 01.01.2999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</si>
  <si>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Федеральный закон "Об общих принципах организации местного самоуправления в Российской Федерации (ред. от 30.03.2015 г.)" от 06.10.2003 №131-фз; 
3) Федеральный закон "Об основных гарантиях прав ребенка в Российской Федерации" от 24.07.1998 №124-фз; 
4) Закон автономного округа "Об организации и обеспечении отдыха и оздоровления детей, проживающих в Ханты-Мансийском автономном округе - Югре" от 30.12.2009 №250-оз; 
5) Постановление Правительства автономного округа "О государственной программе Ханты-Мансийского автономного округа - Югры "Социальная поддержка жителей Ханты-Мансийского автономного округа - Югры на 2016 - 2020 годы" от 09.10.2013 №421-п</t>
  </si>
  <si>
    <t xml:space="preserve">2) п. 2 ст. 19 гл. 4 ; 
3) п. 2 ст. 5 гл. 1 ; 
4) подп. 1,3 п. 1 ст. 3 </t>
  </si>
  <si>
    <t>1) с 01.01.2017 по 31.12.2020; 
2) с 01.01.2009 по 01.01.2999; 
3) с 05.08.1998 по 01.01.2999; 
4) с 10.01.2010 по 01.01.2999; 
5) с 01.01.2014 по 31.12.2020</t>
  </si>
  <si>
    <t>1) Закон Российской Федерации "Об охране окружающей среды" от 10.01.2002 №7-фз; 
2) Закон Российской Федерации "Об отходах производства и потребления" от 24.06.1998 №89-фз; 
3) Постановление Правительства автономного округа "О временном положении об организации деятельности по обращению с твердыми бытовыми отходами в Ханты-Мансийском автономном округе-Югре" от 29.12.2015 №516-п-п; 
4)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"Обеспечение экологической безопасности Ханты-Мансийского автономного округа - Югры на 2016 - 2020 годы" от 09.10.2013 №426-п</t>
  </si>
  <si>
    <t>1) с 10.01.2002 по 01.01.2999; 
2) с 24.06.1998 по 01.01.2999; 
3) с 29.12.2015 по 01.01.2999; 
4) с 01.01.2017 по 31.12.2020; 
5) с 01.01.2009 по 01.01.2999; 
6) с 01.01.2014 по 31.12.2020</t>
  </si>
  <si>
    <t>1) Федеральный закон "Об общих принципах организации местного самоуправления в Российской Федерации (ред. от 30.03.2015 г.)" от 06.10.2003 №131-фз; 
2) Закон Российской Федерации "Об основах охраны здоровья граждан в Российской Федерации" от 21.11.2011 №323-фз;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t>
  </si>
  <si>
    <t xml:space="preserve">1) п. 2 ст. 19 гл. 4 ; 
3) ст. 4 </t>
  </si>
  <si>
    <t>1) с 01.01.2009 по 01.01.2999; 
2) с 21.11.2011 по 01.01.2999; 
3) с 01.01.2017 по 01.01.2999</t>
  </si>
  <si>
    <t xml:space="preserve">2) п. 2 ст. 19 гл. 4 </t>
  </si>
  <si>
    <t>1) Постановление Администрации муниципального образования "Об утверждении порядка предоставления субсидий на поддержку агропромышленного комплекса Нефтеюганского района" от 25.04.2014 №737па-нпа; 
2) Федеральный закон "О крестьянском (фермерском) хозяйстве" от 11.06.2003 №74 - фз-фз; 
3)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4)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7) Федеральный закон "О развитии сельского хозяйства (ред. от 12.02.2015 г.)" от 29.12.2006 №264-фз</t>
  </si>
  <si>
    <t>1) с 01.01.2014 по 01.01.2999; 
2) с 11.06.2003 по 01.01.2999; 
3) с 01.01.2017 по 31.12.2020; 
4) с 16.12.2010 по 01.01.2999; 
5) с 01.01.2009 по 01.01.2999; 
6) с 01.01.2014 по 31.12.2020; 
7) с 01.01.2007 по 01.01.2999</t>
  </si>
  <si>
    <t>1)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Указ Президента РФ "О мероприятиях по реализации государственной социальной политики" от 07.05.2012 №597; 
5)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6) Закон автономного округа "Об образовании в Ханты-Мансийском автономном округе - Югре" от 01.07.2013 №68-оз; 
7) Федеральный закон "Об образовании в Российской Федерации" от 29.12.2012 №273-фз</t>
  </si>
  <si>
    <t xml:space="preserve">1) подп. 2 п. 1 ст. 9 гл. 2 ; 
3) п. 2 ст. 19 гл. 4 ; 
4) абз. 2 подп. а п. 1 ; 
6) п. 2 ст. 15 ; 
7) ст. 63 гл. 7 </t>
  </si>
  <si>
    <t>1) с 01.01.2014 по 01.01.2999; 
2) с 01.01.2017 по 31.12.2020; 
3) с 01.01.2009 по 01.01.2999; 
4) с 07.05.2012 по 31.12.2020; 
5) с 01.01.2014 по 31.12.2020; 
6) с 01.09.2013 по 01.01.2999; 
7) с 01.09.2013 по 01.01.2999</t>
  </si>
  <si>
    <t>1) Закон автономного округа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Ханты-Мансийского автономного округа - Югры в сфере образования и о субвенциях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(ред. от 19.11.2014 г.)" от 11.12.2013 №123-оз; 
2)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5) Закон автономного округа "Об образовании в Ханты-Мансийском автономном округе - Югре" от 01.07.2013 №68-оз; 
6) Федеральный закон "Об образовании в Российской Федерации" от 29.12.2012 №273-фз</t>
  </si>
  <si>
    <t xml:space="preserve">1) подп. 2 п. 1 ст. 9 гл. 2 ; 
3) п. 2 ст. 19 гл. 4 ; 
5) п. 2 ст. 15 ; 
6) ст. 64 гл. 7 </t>
  </si>
  <si>
    <t>1) с 01.01.2014 по 01.01.2999; 
2) с 01.01.2017 по 31.12.2020; 
3) с 01.01.2009 по 01.01.2999; 
4) с 01.01.2014 по 31.12.2020; 
5) с 01.09.2013 по 01.01.2999; 
6) с 01.09.2013 по 01.01.2999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</si>
  <si>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Решение Думы муниципального образования "Об утверждении Положения о Департаменте имущественных отношений Нефтеюганского района" от 24.07.2013 №384; 
3) Постановление Администрации муниципального образования "Об определении уполномоченных органов администрации Нефтеюганского района по вопросам предоставления детям-сиротам, оставшимся без попечения родителей, жилых помещений специализированного жилищного фонда по договорам  найма специализированных жилых помещений в Нефтеюганском районе" от 01.02.2016 №117-па; 
4)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усыновителей, приемных родителей, патронатных воспитателей и воспитателей детских домов семейного типа в Ханты-Мансийском автономном округе-Югре" от 09.06.2009 №86-оз-оз;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7)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 - Мансийского автономного округа - Югры в 2016 - 2020 годах" от 09.10.2013 №408-п-п</t>
  </si>
  <si>
    <t xml:space="preserve">1) разд. 3 ; 
2) п. 3.2 разд. 3 ; 
3) п. 1 ; 
4) ст. 5 гл. 2 ; 
5) п. 1 ст. 19 гл. 4 ; 
6) разд. 3 </t>
  </si>
  <si>
    <t>1) с 01.01.2017 по 31.12.2020; 
2) с 24.07.2013 по 01.01.2999; 
3) с 01.02.2016 по 01.01.2999; 
4) с 09.06.2009 по 01.01.2999; 
5) с 01.01.2009 по 01.01.2999; 
6) с 15.11.2006 по 31.12.2999; 
7) с 01.01.2014 по 31.12.2020</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</si>
  <si>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 от 19.02.1993 №4520-1; 
4)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5)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 
6) Постановление Администрации муниципального образования "Об утверждении Положения об оплате труда лиц, занимающих должности, не отнесенные к должностям муниципальной службы, и осуществляющих техническое обеспечение деятельности в администрации Нефтеюганского района и ее структурных подразделениях" от 27.08.2012 №2590-па</t>
  </si>
  <si>
    <t xml:space="preserve">2) п. 2 ст. 19 гл. 4 ; 
4) ст. 6 </t>
  </si>
  <si>
    <t>1) с 01.01.2017 по 31.12.2020; 
2) с 01.01.2009 по 01.01.2999; 
3) с 01.06.1993 по 01.01.2999; 
4) с 11.03.2007 по 01.01.2999; 
5) с 01.01.2014 по 31.12.2020; 
6) с 27.08.2012 по 01.01.2999</t>
  </si>
  <si>
    <t>1) Постановление Администрации муниципального образования "Об утверждении муниципальной программы Нефтеюганского района "Образование 21 века на 2017-2020 годы" от 31.10.2016 №1790-па-нпа;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компенсации части родительской платы за содержание детей (присмотр и уход за детьми) в образовательных организациях, реализующих основную общеобразовательную программу дошкольного образования" от 21.02.2007 №2-оз; 
4) Постановление Правительства автономного округа "О государственной программе Ханты-Мансийского автономного округа - Югры "Развитие образования в Ханты-Мансийском автономном округе - Югре на 2016 - 2020 годы" от 09.10.2013 №413-п</t>
  </si>
  <si>
    <t xml:space="preserve">2) п. 2 ст. 19 гл. 4 ; 
3) ст. 6 </t>
  </si>
  <si>
    <t>1) с 01.01.2017 по 31.12.2020; 
2) с 01.01.2009 по 01.01.2999; 
3) с 11.03.2007 по 01.01.2999; 
4) с 01.01.2014 по 31.12.2020</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</si>
  <si>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осуществлению деятельности по опеке и попечительству" от 20.07.2007 №114-оз-оз;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Указ Президента РФ "О мероприятиях по реализации государственной социальной политики" от 07.05.2012 №597; 
6) Закон автономного округа "О дополнительных гарантиях и дополнительных мерах социальной поддержки детей-сирот и детей, оставшихся без попечения родителей, лиц из числа детей-сирот и детей, оставшихся без попечения родителей, усыновителей, приемных родителей в Ханты-Мансийском автономном округе - Югре (ред. от 27.09.2015г.)" от 09.06.2009 №86-оз; 
7) Постановление Правительства автономного округа "О государственной программе Ханты-Мансийского автономного округа - Югры "Социальная поддержка жителей Ханты-Мансийского автономного округа - Югры на 2016 - 2020 годы" от 09.10.2013 №421-п</t>
  </si>
  <si>
    <t>1) с 01.01.2017 по 31.12.2020; 
2) с 30.08.2007 по 01.01.2999; 
3) с 23.12.1996 по 01.01.2999; 
4) с 01.01.2009 по 01.01.2999; 
5) с 07.05.2012 по 31.12.2020; 
6) с 25.06.2009 по 01.01.2999; 
7) с 01.01.2014 по 31.12.2020</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</si>
  <si>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(ред. от 30.03.2015 г.)" от 06.10.2003 №131-фз; 
4)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Ханты-Мансийского автономного округа - Югры по проведению мероприятий по предупреждению и ликвидации болезней животных, их лечению, защите населения от болезней, общих для человека и животных (ред. от 28.03.2014 г.)" от 05.04.2013 №29-оз; 
5)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6) Постановление Правительства автономного округа "Об утверждении правил содержания домашних животных в Ханты-Мансийском автономном округе и других организационных мероприятий" от 23.07.2001 №366-п-п</t>
  </si>
  <si>
    <t xml:space="preserve">3) п. 2 ст. 19 гл. 4 ; 
4) ст. 1-2 </t>
  </si>
  <si>
    <t>1) с 01.01.2017 по 31.12.2020; 
2) с 16.12.2010 по 01.01.2999; 
3) с 01.01.2009 по 01.01.2999; 
4) с 29.04.2013 по 01.01.2999; 
5) с 01.01.2014 по 31.12.2020; 
6) с 23.07.2001 по 01.01.2999</t>
  </si>
  <si>
    <t>1) Постановление Администрации муниципального образования "Об утверждении муниципальной программы Нефтеюганского района "Социально-экономическое развитие населения района из числа коренных  малочисленных народов Севера Нефтеюганского района на 2017-2020 годы" от 31.10.2016 №1785-па-нпа; 
2) Федеральный закон "Об общих принципах организации местного самоуправления в Российской Федерации (ред. от 30.03.2015 г.)" от 06.10.2003 №131-фз; 
3) Закон автономного округа "О наделении органов местного самоуправления муниципальных образований Ханты-Мансийского автономного округа - Югры отдельным государственным полномочием по участию в реализации государственной программы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2014 - 2020 годы (с изменениями на 11.12.2013 г.)" от 31.01.2011 №8-оз; 
4) Постановление Администрации муниципального образования "О комиссии по вопросам сохранения и развития традиционной хозяйственной деятельности коренных малочисленных народов Севера администрации Нефтеюганского района" от 09.04.2014 №607-па; 
5) Распоряжение Администрации муниципального образования "О предоставлении субсидии на приобретение материально-технических средств" от 09.02.2017 №74-ра; 
6) Постановление Правительства автономного округа "О государственной программе Ханты-Мансийского автономного округа - Югры "Социально-экономическое развитие коренных малочисленных народов Севера Ханты-Мансийского автономного округа - Югры на 2016 - 2020 годы" от 03.10.2013 №398-п; 
7) Федеральный закон "О гарантиях прав коренных малочисленных народов Росийской Федерации" от 30.04.1999 №82-фз-фз</t>
  </si>
  <si>
    <t>2) п. 2 ст. 19 гл. 4 ; 
5) п. 1 ; 
6) прил. 2</t>
  </si>
  <si>
    <t>1) с 01.01.2017 по 31.12.2020; 
2) с 01.01.2009 по 01.01.2999; 
3) с 10.02.2011 по 01.01.2999; 
4) с 09.04.2014 по 01.01.2999; 
5) с 09.02.2017 по 01.01.2999; 
6) с 01.01.2014 по 31.12.2020; 
7) с 30.04.1999 по 01.01.2999</t>
  </si>
  <si>
    <t>1) Федеральный закон "Об общих принципах организации местного самоуправления в Российской Федерации (ред. от 30.03.2015 г.)" от 06.10.2003 №131-фз; 
2)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по организации осуществления мероприятий по проведению дезинсекции и дератизации в Ханты-Мансийском автономном округе-Югре" от 23.12.2016 №102-оз-оз</t>
  </si>
  <si>
    <t xml:space="preserve">1) п. 2 ст. 19 гл. 4 ; 
2) ст. 4 </t>
  </si>
  <si>
    <t>1) с 01.01.2009 по 01.01.2999; 
2) с 01.01.2017 по 01.01.2999</t>
  </si>
  <si>
    <t>1) с 01.01.2009 по 01.01.2999; 
2) с 01.06.1993 по 01.01.2999</t>
  </si>
  <si>
    <t xml:space="preserve">11) абз. 2 п. 5 ст. 20 гл. 4 </t>
  </si>
  <si>
    <t>1) Постановление Администрации муниципального образования "Об утверждении требований к порядку разработки и принятия правовых актов о нормировании в сфере закупок для обеспечения муниципальных нужд Нефтеюганского района, содержанию указанных актов и обеспечению их исполнения" от 20.11.2015 №2106-па; 
2)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3) Постановление Администрации муниципального образования "Об утверждении нормативных затрат на обеспечение функций муниципальных органов Нефтеюганского района и подведомственных администрации Нефтеюганского района казенных учреждений" от 14.06.2016 №830; 
4) Федеральный закон "Об общих принципах организации местного самоуправления в Российской Федерации (ред. от 30.03.2015 г.)" от 06.10.2003 №131-фз; 
5) Федеральный закон "О присяжных заседателях федеральных судов общей юрисдикции в РФ " от 20.08.2004 №113-фз-фз; 
6) Постановление Правительства автономного округа "О мерах по реализации федерального закона от 20.08.2004 года N 113-ФЗ "О присяжных заседателях федеральных судов  общей юрисдикции в Российской Федерации" от 23.12.2010 №371-п-п</t>
  </si>
  <si>
    <t xml:space="preserve">4) абз. 2 п. 5 ст. 19 гл. 4 </t>
  </si>
  <si>
    <t>1) с 20.11.2015 по 01.01.2999; 
2) с 01.11.2016 по 01.01.2999; 
3) с 14.06.2016 по 01.01.2999; 
4) с 01.01.2009 по 01.01.2999; 
5) с 20.08.2004 по 01.01.2999; 
6) с 01.01.2011 по 01.01.2999</t>
  </si>
  <si>
    <t>1) Постановление Администрации муниципального образования "Об утверждении муниципальной программы Нефтеюганского района "Социальная поддержка жителей Нефтеюганского района на 2017-2020 годы" от 22.11.2016 №2075-па-нпа; 
2) Решение Думы муниципального образования "Об утверждении Положения о Департаменте имущественных отношений Нефтеюганского района" от 24.07.2013 №384; 
3) Федеральный закон "О дополнительных гарантиях по социальной поддержке детей-сирот и детей, оставшихся без попечения родителей" от 21.12.1996 №159-фз;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"Об утверждении Положения о порядке и условиях предоставления субсидий за счет субвенции из федерального бюджета отдельным категориям граждан на территории Ханты-Мансийского автономного округа - Югры для приобретения жилых помещений в собственность" от 10.10.2006 №237-п; 
6) Постановление Правительства автономного округа "О государственной программе Ханты-Мансийского автономного округа - Югры "Обеспечение доступным и комфортным жильем жителей  Ханты - Мансийского автономного округа - Югры в 2016 - 2020 годах" от 09.10.2013 №408-п-п</t>
  </si>
  <si>
    <t xml:space="preserve">1) разд. 3 ; 
2) п. 3.2 разд. 3 ; 
3) ч. 1 ст. 8 ; 
4) абз. 2 п. 5 ст. 19 гл. 4 ; 
5) п. 1.1 гл. 1 </t>
  </si>
  <si>
    <t>1) с 01.01.2017 по 31.12.2020; 
2) с 24.07.2013 по 01.01.2999; 
3) с 23.12.1996 по 01.01.2999; 
4) с 01.01.2009 по 01.01.2999; 
5) с 15.11.2006 по 31.12.2999; 
6) с 01.01.2014 по 31.12.2020</t>
  </si>
  <si>
    <t>1)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2) Закон автономного округа "Об административных комиссиях в Ханты-Мансийском автономном округе-Югре" от 02.03.2009 №5-оз-оз;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2016 - 2020 годах" от 09.10.2013 №428-п; 
5) Закон автономного округа "Об административных правонарушениях (ред. от 27.11.2015 г.)" от 11.06.2010 №102-оз</t>
  </si>
  <si>
    <t xml:space="preserve">3) абз. 2 п. 5 ст. 19 гл. 4 </t>
  </si>
  <si>
    <t>1) с 01.11.2016 по 01.01.2999; 
2) с 02.03.2009 по 01.01.2999; 
3) с 01.01.2009 по 01.01.2999; 
4) с 01.01.2014 по 31.12.2020; 
5) с 25.06.2010 по 01.01.2999</t>
  </si>
  <si>
    <t>1) Постановление Администрации муниципального образования "Об утверждении муниципальной программы Нефтеюганского района "Развитие агропромышленного комплекса и рынков сельскохозяйственной продукции, сырья и продовольствия в Нефтеюганском районе в 2017-2020 годах" от 31.10.2016 №1793-па-нпа; 
2) Закон автономного округа "О наделении органов местного самоуправления муниципальных образований Ханты-Мансийского автономного округа-Югры отдельным государственным полномочием по поддержке сельскохозяйственного производства и деятельности по заготовке и переработке дикоросов (за исключением мероприятий, предусмотренных федеральными целевыми программами)" от 16.12.2010 №228-оз-оз; 
3) Федеральный закон "Об общих принципах организации местного самоуправления в Российской Федерации (ред. от 30.03.2015 г.)" от 06.10.2003 №131-фз; 
4) Постановление Правительства автономного округа "О государственной программе Ханты-Мансийского автономного округа - Югры "Развитие агропромышленного комплекса и рынков сельскохозяйственной продукции, сырья и продовольствия в Ханты-Мансийском автономном округе - Югре в 2016 - 2020 годах" (ред. от 25.12.2015 г.)" от 09.10.2013 №420-п; 
5) Постановление Правительства автономного округа "Об утверждении правил содержания домашних животных в Ханты-Мансийском автономном округе и других организационных мероприятий" от 23.07.2001 №366-п-п</t>
  </si>
  <si>
    <t>1) с 01.01.2017 по 31.12.2020; 
2) с 16.12.2010 по 01.01.2999; 
3) с 01.01.2009 по 01.01.2999; 
4) с 01.01.2014 по 31.12.2020; 
5) с 23.07.2001 по 01.01.2999</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</si>
  <si>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3) Закон автономного округа "О межбюджетных отношениях в Ханты-Мансийском автономном округе-Югре" от 10.11.2008 №132-оз-оз; 
4) Федеральный закон "Об общих принципах организации местного самоуправления в Российской Федерации (ред. от 30.03.2015 г.)" от 06.10.2003 №131-фз</t>
  </si>
  <si>
    <t xml:space="preserve">3) прил. 1; 
4) абз. 1 ст. 60 гл. 8 </t>
  </si>
  <si>
    <t>1) с 27.05.2015 по 01.01.2999; 
2) с 01.01.2017 по 31.12.2020; 
3) с 24.10.2008 по 01.01.2999; 
4) с 01.01.2009 по 01.01.2999</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</si>
  <si>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Правительства РФ "О субвенциях на осуществление полномочий по первичному воинскому учету на территориях, где отсутствуют военные комиссариаты " от 29.04.2006 №258; 
3) Федеральный закон "Об общих принципах организации местного самоуправления в Российской Федерации (ред. от 30.03.2015 г.)" от 06.10.2003 №131-фз; 
4) Федеральный закон "О воинской обязанности и воинской службе" от 28.03.1998 №53-ФЗ-фз</t>
  </si>
  <si>
    <t xml:space="preserve">2) подп. 1 п. 2 ; 
3) п. 2 ст. 65 гл. 8 </t>
  </si>
  <si>
    <t>1) с 27.05.2015 по 01.01.2999; 
2) с 19.05.2006 по 01.01.2999; 
3) с 01.01.2009 по 01.01.2999; 
4) с 28.03.1997 по 01.01.2999</t>
  </si>
  <si>
    <t>1)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2) Постановление Администрации муниципального образования "Об утверждении муниципальной программы Нефтеюганского района "Совершенствование муниципального управления в Нефтеюганском районе на 2017-2020 годы" от 31.10.2016 №1791-па-нпа; 
3) Закон автономного округа "О наделении органов местного самоуправления муниципальных образований Ханты-Мансийского автономного округа-Югры отдельными государственными полномочиями в сфере государственной регистрации актов гражданского состояния" от 30.09.2008 №91-оз-оз; 
4) Федеральный закон "Об актах гражданского состояния" от 15.11.1997 №143-фз; 
5) Федеральный закон "Об общих принципах организации местного самоуправления в Российской Федерации (ред. от 30.03.2015 г.)" от 06.10.2003 №131-фз</t>
  </si>
  <si>
    <t xml:space="preserve">3) ч. 1 ст. 4 ; 
4) п. 5 ст. 19 гл. 2 ; 
5) п. 2 ст. 65 гл. 8 </t>
  </si>
  <si>
    <t>1) с 27.05.2015 по 01.01.2999; 
2) с 01.01.2017 по 31.12.2020; 
3) с 19.09.2008 по 01.01.2999; 
4) с 20.11.1997 по 01.01.2999; 
5) с 01.01.2009 по 01.01.2999</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</si>
  <si>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t>
  </si>
  <si>
    <t xml:space="preserve">4) абз. 1 ст. 60 гл. 8 </t>
  </si>
  <si>
    <t>1) с 07.04.2016 по 01.01.2999; 
2) с 27.05.2015 по 01.01.2999; 
3) с 01.01.2017 по 31.12.2020; 
4) с 01.01.2009 по 01.01.2999; 
5) с 01.01.2009 по 01.01.2999</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</si>
  <si>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Постановление Администрации муниципального образования "О порядке проведения мониторинга и оценки качества организации и осуществления бюджетного процесса орагнами местного самоуправления поселений, входящих в состав Нефтеюганского района" от 06.07.2015 №1326-па; 
5) Федеральный закон "Об общих принципах организации местного самоуправления в Российской Федерации (ред. от 30.03.2015 г.)" от 06.10.2003 №131-фз; 
6) Постановление Правительства автономного округа "О порядке проведения мониторинга и оценки качества организации и осуществления бюджетного процесса в городских округах и муниципальных районах Ханты-Мансийского автономного округа - Югры" от 18.03.2011 №65-п-п; 
7) Закон автономного округа "О межбюджетных отношениях в Ханты-Мансийском автономном округе - Югре (ред. от 28.05.2015, с изм. от 15.10.2015 г.)" от 10.11.2008 №132-оз</t>
  </si>
  <si>
    <t xml:space="preserve">4) п. 16 разд. 4 прил. 1; 
5) п. 2 ст. 18.1 гл. 3 ; 
7) п. 2 </t>
  </si>
  <si>
    <t>1) с 07.04.2016 по 01.01.2999; 
2) с 27.05.2015 по 01.01.2999; 
3) с 01.01.2017 по 31.12.2020; 
4) с 06.07.2015 по 01.01.2999; 
5) с 01.01.2009 по 01.01.2999; 
6) с 29.03.2011 по 01.01.2999; 
7) с 01.01.2009 по 01.01.2999</t>
  </si>
  <si>
    <t>1) Постановление Правительства автономного округа "О внесении изменений в постановление Правительства ХМАО - Югры от 9 октября 2013 года № 418-п "О государственной программе ХМАО - Югры "Развитие транспортной системы Ханты-Мансийского автономного округа - Югры на 2018 - 2025 годы и на период до 2030 года" от 09.10.2013 №418-п-п; 
2)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3)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4) Постановление Администрации муниципального образования "Об утверждении муниципальной программы Нефтеюганского района "Развитие транспортной системы Нефтеюганского района на период 2017-2020 годы" от 31.10.2016 №1792-па-нпа; 
5) Федеральный закон "Об общих принципах организации местного самоуправления в Российской Федерации (ред. от 30.03.2015 г.)" от 06.10.2003 №131-фз; 
6) Закон автономного округа "О межбюджетных отношениях в Ханты-Мансийском автономном округе - Югре (ред. от 28.05.2015, с изм. от 15.10.2015 г.)" от 10.11.2008 №132-оз</t>
  </si>
  <si>
    <t xml:space="preserve">5) п. 3 ст. 65 гл. 8 </t>
  </si>
  <si>
    <t>1) с 02.11.2017 по 31.12.2020; 
2) с 07.04.2016 по 01.01.2999; 
3) с 27.05.2015 по 01.01.2999; 
4) с 01.01.2017 по 31.12.2020; 
5) с 01.01.2009 по 01.01.2999; 
6) с 01.01.2009 по 01.01.2999</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</si>
  <si>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"Управление муниципальными финансами в Нефтеюганском районе на 2017-2020 годы" от 31.10.2016 №1794-па-нпа; 
4) Федеральный закон "Об общих принципах организации местного самоуправления в Российской Федерации (ред. от 30.03.2015 г.)" от 06.10.2003 №131-фз; 
5) Постановление Правительства автономного округа "О гос.программе ХМАО - Югры "Создание условий для эффективного и ответственного управления муниципальными финансами, повышения устойчивости местных  бюджетов ХМАО - Югры на 2016 - 2020 годы" от 09.10.2013 №416-п-п</t>
  </si>
  <si>
    <t xml:space="preserve">4) п. 3 ст. 65 гл. 8 </t>
  </si>
  <si>
    <t>1) с 07.04.2016 по 01.01.2999; 
2) с 27.05.2015 по 01.01.2999; 
3) с 01.01.2017 по 31.12.2020; 
4) с 01.01.2009 по 01.01.2999; 
5) с 01.01.2014 по 31.12.2020</t>
  </si>
  <si>
    <t>1) Постановление Правительства автономного округа "О гос.программе ХМАО - Югры  "Содействие занятости населения в ХМАО - Югре на 2014 - 2020 годы" от 09.10.2013 №409-п-п; 
2) Федеральный закон "О внесении изменения в отдельные законодательные акты РФ в связи совершенствованием разграничения полномочий" от 29.12.2006 №258-фз; 
3) Федеральный закон "Об общих принципах организации местного самоуправления в Российской Федерации (ред. от 30.03.2015 г.)" от 06.10.2003 №131-фз; 
4) Закон Российской Федерации "О занятости населения в Российской Федерации" от 19.04.1991 №1032-1; 
5) Постановление Администрации муниципального образования "Об утверждении муниципальной программы "Улучшение условий и охраны труда, развитие социального партнерства в муниципальном образовании Нефтеюганский район на  2014 - 2020 годы" от 08.10.2013 №2623-па</t>
  </si>
  <si>
    <t xml:space="preserve">2) ст. 26 ; 
3) п. 3 ст. 65 гл. 8 ; 
4) ст. 7.1 </t>
  </si>
  <si>
    <t>1) с 01.01.2014 по 31.12.2020; 
2) с 01.01.2007 по 01.01.2999; 
3) с 01.01.2009 по 01.01.2999; 
4) с 02.05.1991 по 01.01.2999; 
5) с 01.01.2014 по 31.12.2020</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</si>
  <si>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Нефтеюганского района "Обеспечение прав и законных интересов населения Нефтеюганского района в отдельных сферах жизнедеятельности в 2017-2020 годах" от 01.11.2016 №1811-па-нпа;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 
6) Постановление Правительства автономного округа "О гос.программе ХМАО - Югры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Ханты-Мансийском автономном округе - Югре в 2016-2020 годах " от 09.10.2013 №428-п-п</t>
  </si>
  <si>
    <t>1) с 07.04.2016 по 01.01.2999; 
2) с 27.05.2015 по 01.01.2999; 
3) с 01.11.2016 по 01.01.2999; 
4) с 01.01.2009 по 01.01.2999; 
5) с 01.01.2009 по 01.01.2999; 
6) с 01.01.2014 по 31.12.2020</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</si>
  <si>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Постановление Администрации муниципального образования "Об утверждении муниципальной программы "Развитие жилищно-коммунального комплекса и повышение энергетической эффективности в мунципальном образовании Нефтеюганский район на 2017-2020 годы" от 31.10.2016 №1804-па-нпа; 
4) Федеральный закон "Об общих принципах организации местного самоуправления в Российской Федерации (ред. от 30.03.2015 г.)" от 06.10.2003 №131-фз; 
5) Закон автономного округа "О межбюджетных отношениях в Ханты-Мансийском автономном округе - Югре (ред. от 28.05.2015, с изм. от 15.10.2015 г.)" от 10.11.2008 №132-оз</t>
  </si>
  <si>
    <t>1) с 07.04.2016 по 01.01.2999; 
2) с 27.05.2015 по 01.01.2999; 
3) с 31.10.2016 по 01.01.2999; 
4) с 01.01.2009 по 01.01.2999; 
5) с 01.01.2009 по 01.01.2999</t>
  </si>
  <si>
    <t>1) Решение Думы муниципального образования "Об утверждении Порядка предоставления иных межбюджетных трансфертов из бюджета Нефтеюганского района" от 05.04.2016 №710; 
2) Решение Думы муниципального образования "Об утверждении Положения о межбюджетных отношениях в муниципальном образовании Нефтеюганский район" от 27.05.2015 №606; 
3) Решение Думы муниципального образования "Об утверждении Стратегии социально-экономического развития муниципального образования Нефтеюганский район на пиериод до 2030 года" от 27.05.2015 №600; 
4) Постановление Администрации муниципального образования "Об утверждении муниципальной программы Нефтеюганского района "Обеспечение экологической безопасности Нефтеюганского района на 2017-2020 годы" от 31.10.2016 №1784-па-нпа; 
5) Федеральный закон "Об общих принципах организации местного самоуправления в Российской Федерации (ред. от 30.03.2015 г.)" от 06.10.2003 №131-фз; 
6) Федеральный закон "Об отходах производства и потребления (с изменениями на 25.11.2013 г.)" от 24.06.1998 №89-фз; 
7) Федеральный закон "О санитарно-эпидемиологическом благополучии населения" (ред. от 29.12.2014г., с изм. и доп., вступ. в силу с 01.03.2015г.)" от 30.03.1999 №52-фз</t>
  </si>
  <si>
    <t xml:space="preserve">5) ст. 65 гл. 8 ; 
6) п. 1,2 ст. 13 гл. 3 ; 
7) ст. 18 </t>
  </si>
  <si>
    <t>1) с 07.04.2016 по 01.01.2999; 
2) с 27.05.2015 по 01.01.2999; 
3) с 27.05.2015 по 31.12.2030; 
4) с 01.01.2017 по 31.12.2020; 
5) с 01.01.2009 по 01.01.2999; 
6) с 30.06.1998 по 01.01.2999; 
7) с 06.04.1999 по 31.12.2999</t>
  </si>
  <si>
    <t>Плановый реестр расходных обязательств Нефтеюганского района на 2019 год и на плановый период 2020-2021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</si>
</sst>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Red]\-#,##0.000;0.000"/>
    <numFmt numFmtId="165" formatCode="00"/>
    <numFmt numFmtId="166" formatCode="#,##0.000_ ;[Red]\-#,##0.000\ "/>
  </numFmts>
  <fonts count="8"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sz val="12"/>
      <name val="Arial"/>
      <family val="2"/>
      <charset val="204"/>
    </font>
    <font>
      <b/>
      <sz val="8"/>
      <name val="Arial"/>
      <family val="2"/>
      <charset val="204"/>
    </font>
    <font>
      <sz val="8"/>
      <name val="Arial"/>
      <family val="2"/>
      <charset val="204"/>
    </font>
    <font>
      <sz val="8"/>
      <name val="Arial"/>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xf numFmtId="0" fontId="1" fillId="0" borderId="0"/>
  </cellStyleXfs>
  <cellXfs count="110">
    <xf numFmtId="0" fontId="0" fillId="0" borderId="0" xfId="0"/>
    <xf numFmtId="0" fontId="1" fillId="0" borderId="0" xfId="1"/>
    <xf numFmtId="0" fontId="1" fillId="0" borderId="0" xfId="1" applyProtection="1">
      <protection hidden="1"/>
    </xf>
    <xf numFmtId="0" fontId="1" fillId="0" borderId="2" xfId="1" applyBorder="1" applyProtection="1">
      <protection hidden="1"/>
    </xf>
    <xf numFmtId="0" fontId="3" fillId="0" borderId="6" xfId="1" applyNumberFormat="1" applyFont="1" applyFill="1" applyBorder="1" applyAlignment="1" applyProtection="1">
      <protection hidden="1"/>
    </xf>
    <xf numFmtId="164" fontId="3" fillId="0" borderId="7" xfId="1" applyNumberFormat="1" applyFont="1" applyFill="1" applyBorder="1" applyAlignment="1" applyProtection="1">
      <alignment vertical="top"/>
      <protection hidden="1"/>
    </xf>
    <xf numFmtId="164" fontId="3" fillId="0" borderId="8" xfId="1" applyNumberFormat="1" applyFont="1" applyFill="1" applyBorder="1" applyAlignment="1" applyProtection="1">
      <alignment vertical="top"/>
      <protection hidden="1"/>
    </xf>
    <xf numFmtId="0" fontId="3" fillId="0" borderId="8" xfId="1" applyNumberFormat="1" applyFont="1" applyFill="1" applyBorder="1" applyAlignment="1" applyProtection="1">
      <alignment vertical="top" wrapText="1"/>
      <protection hidden="1"/>
    </xf>
    <xf numFmtId="0" fontId="3" fillId="0" borderId="11" xfId="1" applyNumberFormat="1" applyFont="1" applyFill="1" applyBorder="1" applyAlignment="1" applyProtection="1">
      <alignment vertical="top" wrapText="1"/>
      <protection hidden="1"/>
    </xf>
    <xf numFmtId="0" fontId="3" fillId="0" borderId="12" xfId="1" applyNumberFormat="1" applyFont="1" applyFill="1" applyBorder="1" applyAlignment="1" applyProtection="1">
      <protection hidden="1"/>
    </xf>
    <xf numFmtId="0" fontId="3" fillId="0" borderId="13" xfId="1" applyNumberFormat="1" applyFont="1" applyFill="1" applyBorder="1" applyAlignment="1" applyProtection="1">
      <protection hidden="1"/>
    </xf>
    <xf numFmtId="164" fontId="3" fillId="0" borderId="9" xfId="1" applyNumberFormat="1" applyFont="1" applyFill="1" applyBorder="1" applyAlignment="1" applyProtection="1">
      <alignment vertical="top"/>
      <protection hidden="1"/>
    </xf>
    <xf numFmtId="165" fontId="3" fillId="0" borderId="9" xfId="1" applyNumberFormat="1" applyFont="1" applyFill="1" applyBorder="1" applyAlignment="1" applyProtection="1">
      <alignment vertical="top"/>
      <protection hidden="1"/>
    </xf>
    <xf numFmtId="0" fontId="3" fillId="0" borderId="9" xfId="1" applyNumberFormat="1" applyFont="1" applyFill="1" applyBorder="1" applyAlignment="1" applyProtection="1">
      <alignment vertical="top" wrapText="1"/>
      <protection hidden="1"/>
    </xf>
    <xf numFmtId="0" fontId="3" fillId="0" borderId="17" xfId="1" applyNumberFormat="1" applyFont="1" applyFill="1" applyBorder="1" applyAlignment="1" applyProtection="1">
      <alignment horizontal="center" vertical="center"/>
      <protection hidden="1"/>
    </xf>
    <xf numFmtId="0" fontId="1" fillId="0" borderId="18" xfId="1" applyNumberFormat="1" applyFont="1" applyFill="1" applyBorder="1" applyAlignment="1" applyProtection="1">
      <protection hidden="1"/>
    </xf>
    <xf numFmtId="0" fontId="1" fillId="0" borderId="19" xfId="1" applyNumberFormat="1" applyFont="1" applyFill="1" applyBorder="1" applyAlignment="1" applyProtection="1">
      <protection hidden="1"/>
    </xf>
    <xf numFmtId="0" fontId="2" fillId="0" borderId="20" xfId="1" applyNumberFormat="1" applyFont="1" applyFill="1" applyBorder="1" applyAlignment="1" applyProtection="1">
      <alignment horizontal="center" vertical="center" wrapText="1"/>
      <protection hidden="1"/>
    </xf>
    <xf numFmtId="0" fontId="2" fillId="0" borderId="21"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vertical="top"/>
      <protection hidden="1"/>
    </xf>
    <xf numFmtId="0" fontId="1" fillId="0" borderId="2" xfId="1" applyFill="1" applyBorder="1" applyProtection="1">
      <protection hidden="1"/>
    </xf>
    <xf numFmtId="0" fontId="1" fillId="0" borderId="0" xfId="1" applyFill="1"/>
    <xf numFmtId="0" fontId="1" fillId="0" borderId="26" xfId="1" applyNumberFormat="1" applyFont="1" applyFill="1" applyBorder="1" applyAlignment="1" applyProtection="1">
      <protection hidden="1"/>
    </xf>
    <xf numFmtId="0" fontId="3" fillId="0" borderId="27" xfId="1" applyNumberFormat="1" applyFont="1" applyFill="1" applyBorder="1" applyAlignment="1" applyProtection="1">
      <alignment horizontal="center" vertical="center"/>
      <protection hidden="1"/>
    </xf>
    <xf numFmtId="0" fontId="3" fillId="0" borderId="29" xfId="1" applyNumberFormat="1" applyFont="1" applyFill="1" applyBorder="1" applyAlignment="1" applyProtection="1">
      <alignment horizontal="center" vertical="center"/>
      <protection hidden="1"/>
    </xf>
    <xf numFmtId="0" fontId="2" fillId="0" borderId="9" xfId="1" applyNumberFormat="1" applyFont="1" applyFill="1" applyBorder="1" applyAlignment="1" applyProtection="1">
      <alignment horizontal="center" vertical="center"/>
      <protection hidden="1"/>
    </xf>
    <xf numFmtId="0" fontId="2" fillId="0" borderId="28" xfId="1" applyNumberFormat="1" applyFont="1" applyFill="1" applyBorder="1" applyAlignment="1" applyProtection="1">
      <alignment horizontal="center" vertical="center"/>
      <protection hidden="1"/>
    </xf>
    <xf numFmtId="0" fontId="2" fillId="0" borderId="17" xfId="1" applyNumberFormat="1" applyFont="1" applyFill="1" applyBorder="1" applyAlignment="1" applyProtection="1">
      <alignment horizontal="center" vertical="center"/>
      <protection hidden="1"/>
    </xf>
    <xf numFmtId="0" fontId="2" fillId="0" borderId="27" xfId="1" applyNumberFormat="1" applyFont="1" applyFill="1" applyBorder="1" applyAlignment="1" applyProtection="1">
      <alignment horizontal="left" vertical="center" wrapText="1"/>
      <protection hidden="1"/>
    </xf>
    <xf numFmtId="166" fontId="2" fillId="0" borderId="28" xfId="1" applyNumberFormat="1" applyFont="1" applyFill="1" applyBorder="1" applyAlignment="1" applyProtection="1">
      <alignment horizontal="center" vertical="center"/>
      <protection hidden="1"/>
    </xf>
    <xf numFmtId="166" fontId="2" fillId="0" borderId="9" xfId="1" applyNumberFormat="1" applyFont="1" applyFill="1" applyBorder="1" applyAlignment="1" applyProtection="1">
      <alignment horizontal="center" vertical="center"/>
      <protection hidden="1"/>
    </xf>
    <xf numFmtId="0" fontId="3" fillId="0" borderId="10" xfId="1" applyNumberFormat="1" applyFont="1" applyFill="1" applyBorder="1" applyAlignment="1" applyProtection="1">
      <alignment vertical="top" wrapText="1"/>
      <protection hidden="1"/>
    </xf>
    <xf numFmtId="165" fontId="3" fillId="0" borderId="10" xfId="1" applyNumberFormat="1" applyFont="1" applyFill="1" applyBorder="1" applyAlignment="1" applyProtection="1">
      <alignment vertical="top"/>
      <protection hidden="1"/>
    </xf>
    <xf numFmtId="165" fontId="3" fillId="0" borderId="22" xfId="1" applyNumberFormat="1" applyFont="1" applyFill="1" applyBorder="1" applyAlignment="1" applyProtection="1">
      <alignment vertical="top"/>
      <protection hidden="1"/>
    </xf>
    <xf numFmtId="164" fontId="1" fillId="0" borderId="0" xfId="1" applyNumberFormat="1"/>
    <xf numFmtId="166" fontId="1" fillId="0" borderId="0" xfId="1" applyNumberFormat="1"/>
    <xf numFmtId="49" fontId="3" fillId="0" borderId="9" xfId="1" applyNumberFormat="1" applyFont="1" applyFill="1" applyBorder="1" applyAlignment="1" applyProtection="1">
      <alignment vertical="top"/>
      <protection hidden="1"/>
    </xf>
    <xf numFmtId="0" fontId="1" fillId="0" borderId="0" xfId="1" applyBorder="1" applyProtection="1">
      <protection hidden="1"/>
    </xf>
    <xf numFmtId="0" fontId="1" fillId="2" borderId="2" xfId="1" applyFill="1" applyBorder="1" applyProtection="1">
      <protection hidden="1"/>
    </xf>
    <xf numFmtId="0" fontId="3" fillId="2" borderId="13" xfId="1" applyNumberFormat="1" applyFont="1" applyFill="1" applyBorder="1" applyAlignment="1" applyProtection="1">
      <protection hidden="1"/>
    </xf>
    <xf numFmtId="0" fontId="3" fillId="2" borderId="12" xfId="1" applyNumberFormat="1" applyFont="1" applyFill="1" applyBorder="1" applyAlignment="1" applyProtection="1">
      <protection hidden="1"/>
    </xf>
    <xf numFmtId="0" fontId="1" fillId="2" borderId="0" xfId="1" applyFill="1"/>
    <xf numFmtId="0" fontId="7" fillId="0" borderId="9" xfId="1" applyNumberFormat="1" applyFont="1" applyFill="1" applyBorder="1" applyAlignment="1" applyProtection="1">
      <alignment vertical="top" wrapText="1"/>
      <protection hidden="1"/>
    </xf>
    <xf numFmtId="0" fontId="2" fillId="0" borderId="9" xfId="1" applyNumberFormat="1" applyFont="1" applyFill="1" applyBorder="1" applyAlignment="1" applyProtection="1">
      <alignment horizontal="center" vertical="center" wrapText="1"/>
      <protection hidden="1"/>
    </xf>
    <xf numFmtId="0" fontId="2" fillId="0" borderId="19"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vertical="top"/>
      <protection hidden="1"/>
    </xf>
    <xf numFmtId="0" fontId="1" fillId="0" borderId="0" xfId="1" applyFill="1" applyProtection="1">
      <protection hidden="1"/>
    </xf>
    <xf numFmtId="0" fontId="3" fillId="0" borderId="9" xfId="1" applyNumberFormat="1" applyFont="1" applyFill="1" applyBorder="1" applyAlignment="1" applyProtection="1">
      <alignment horizontal="left" vertical="top" wrapText="1"/>
      <protection hidden="1"/>
    </xf>
    <xf numFmtId="0" fontId="3" fillId="0" borderId="9" xfId="1" applyNumberFormat="1" applyFont="1" applyFill="1" applyBorder="1" applyAlignment="1" applyProtection="1">
      <alignment horizontal="left" vertical="top"/>
      <protection hidden="1"/>
    </xf>
    <xf numFmtId="49" fontId="3" fillId="0" borderId="9" xfId="1" applyNumberFormat="1" applyFont="1" applyFill="1" applyBorder="1" applyAlignment="1" applyProtection="1">
      <alignment horizontal="left" vertical="top"/>
      <protection hidden="1"/>
    </xf>
    <xf numFmtId="0" fontId="2" fillId="0" borderId="11" xfId="1" applyNumberFormat="1" applyFont="1" applyFill="1" applyBorder="1" applyAlignment="1" applyProtection="1">
      <alignment vertical="top" wrapText="1"/>
      <protection hidden="1"/>
    </xf>
    <xf numFmtId="164" fontId="2" fillId="0" borderId="8" xfId="1" applyNumberFormat="1" applyFont="1" applyFill="1" applyBorder="1" applyAlignment="1" applyProtection="1">
      <alignment vertical="top"/>
      <protection hidden="1"/>
    </xf>
    <xf numFmtId="0" fontId="2" fillId="0" borderId="8" xfId="1" applyNumberFormat="1" applyFont="1" applyFill="1" applyBorder="1" applyAlignment="1" applyProtection="1">
      <alignment vertical="top"/>
      <protection hidden="1"/>
    </xf>
    <xf numFmtId="0" fontId="2" fillId="0" borderId="9" xfId="1" applyNumberFormat="1" applyFont="1" applyFill="1" applyBorder="1" applyAlignment="1" applyProtection="1">
      <alignment vertical="top" wrapText="1"/>
      <protection hidden="1"/>
    </xf>
    <xf numFmtId="165" fontId="2" fillId="0" borderId="9" xfId="1" applyNumberFormat="1" applyFont="1" applyFill="1" applyBorder="1" applyAlignment="1" applyProtection="1">
      <alignment vertical="top"/>
      <protection hidden="1"/>
    </xf>
    <xf numFmtId="2" fontId="3" fillId="0" borderId="9" xfId="1" applyNumberFormat="1" applyFont="1" applyFill="1" applyBorder="1" applyAlignment="1" applyProtection="1">
      <alignment vertical="top" wrapText="1"/>
      <protection hidden="1"/>
    </xf>
    <xf numFmtId="0" fontId="2" fillId="0" borderId="8" xfId="1" applyNumberFormat="1" applyFont="1" applyFill="1" applyBorder="1" applyAlignment="1" applyProtection="1">
      <alignment horizontal="center" vertical="top"/>
      <protection hidden="1"/>
    </xf>
    <xf numFmtId="0" fontId="2" fillId="0" borderId="10" xfId="1" applyNumberFormat="1" applyFont="1" applyFill="1" applyBorder="1" applyAlignment="1" applyProtection="1">
      <alignment horizontal="center" vertical="top"/>
      <protection hidden="1"/>
    </xf>
    <xf numFmtId="0" fontId="2" fillId="0" borderId="22" xfId="1" applyNumberFormat="1" applyFont="1" applyFill="1" applyBorder="1" applyAlignment="1" applyProtection="1">
      <alignment horizontal="center" vertical="top"/>
      <protection hidden="1"/>
    </xf>
    <xf numFmtId="164" fontId="5" fillId="0" borderId="8" xfId="1" applyNumberFormat="1" applyFont="1" applyFill="1" applyBorder="1" applyAlignment="1" applyProtection="1">
      <alignment vertical="top"/>
      <protection hidden="1"/>
    </xf>
    <xf numFmtId="0" fontId="6" fillId="0" borderId="9" xfId="1" applyNumberFormat="1" applyFont="1" applyFill="1" applyBorder="1" applyAlignment="1" applyProtection="1">
      <alignment vertical="top" wrapText="1"/>
      <protection hidden="1"/>
    </xf>
    <xf numFmtId="0" fontId="6" fillId="0" borderId="8" xfId="1" applyNumberFormat="1" applyFont="1" applyFill="1" applyBorder="1" applyAlignment="1" applyProtection="1">
      <alignment vertical="top" wrapText="1"/>
      <protection hidden="1"/>
    </xf>
    <xf numFmtId="0" fontId="2" fillId="0" borderId="8" xfId="1" applyNumberFormat="1" applyFont="1" applyFill="1" applyBorder="1" applyAlignment="1" applyProtection="1">
      <alignment vertical="top" wrapText="1"/>
      <protection hidden="1"/>
    </xf>
    <xf numFmtId="164" fontId="2" fillId="0" borderId="7" xfId="1" applyNumberFormat="1" applyFont="1" applyFill="1" applyBorder="1" applyAlignment="1" applyProtection="1">
      <alignment vertical="top"/>
      <protection hidden="1"/>
    </xf>
    <xf numFmtId="0" fontId="3" fillId="0" borderId="5" xfId="1" applyNumberFormat="1" applyFont="1" applyFill="1" applyBorder="1" applyAlignment="1" applyProtection="1">
      <alignment vertical="top" wrapText="1"/>
      <protection hidden="1"/>
    </xf>
    <xf numFmtId="0" fontId="3" fillId="0" borderId="4" xfId="1" applyNumberFormat="1" applyFont="1" applyFill="1" applyBorder="1" applyAlignment="1" applyProtection="1">
      <alignment vertical="top"/>
      <protection hidden="1"/>
    </xf>
    <xf numFmtId="0" fontId="3" fillId="0" borderId="4" xfId="1" applyNumberFormat="1" applyFont="1" applyFill="1" applyBorder="1" applyAlignment="1" applyProtection="1">
      <alignment vertical="top" wrapText="1"/>
      <protection hidden="1"/>
    </xf>
    <xf numFmtId="165" fontId="3" fillId="0" borderId="4" xfId="1" applyNumberFormat="1" applyFont="1" applyFill="1" applyBorder="1" applyAlignment="1" applyProtection="1">
      <alignment vertical="top"/>
      <protection hidden="1"/>
    </xf>
    <xf numFmtId="164" fontId="3" fillId="0" borderId="4" xfId="1" applyNumberFormat="1" applyFont="1" applyFill="1" applyBorder="1" applyAlignment="1" applyProtection="1">
      <alignment vertical="top"/>
      <protection hidden="1"/>
    </xf>
    <xf numFmtId="164" fontId="3" fillId="0" borderId="3" xfId="1" applyNumberFormat="1" applyFont="1" applyFill="1" applyBorder="1" applyAlignment="1" applyProtection="1">
      <alignment vertical="top"/>
      <protection hidden="1"/>
    </xf>
    <xf numFmtId="0" fontId="3" fillId="0" borderId="1" xfId="1" applyNumberFormat="1" applyFont="1" applyFill="1" applyBorder="1" applyAlignment="1" applyProtection="1">
      <protection hidden="1"/>
    </xf>
    <xf numFmtId="0" fontId="1" fillId="2" borderId="0" xfId="1" applyFill="1" applyBorder="1" applyProtection="1">
      <protection hidden="1"/>
    </xf>
    <xf numFmtId="166" fontId="1" fillId="0" borderId="0" xfId="1" applyNumberFormat="1" applyBorder="1" applyProtection="1">
      <protection hidden="1"/>
    </xf>
    <xf numFmtId="164" fontId="1" fillId="0" borderId="0" xfId="1" applyNumberFormat="1" applyBorder="1" applyProtection="1">
      <protection hidden="1"/>
    </xf>
    <xf numFmtId="166" fontId="1" fillId="2" borderId="0" xfId="1" applyNumberFormat="1" applyFill="1" applyBorder="1" applyProtection="1">
      <protection hidden="1"/>
    </xf>
    <xf numFmtId="0" fontId="1" fillId="0" borderId="0" xfId="1" applyFill="1" applyBorder="1" applyProtection="1">
      <protection hidden="1"/>
    </xf>
    <xf numFmtId="0" fontId="2" fillId="0" borderId="11" xfId="1" applyNumberFormat="1" applyFont="1" applyFill="1" applyBorder="1" applyAlignment="1" applyProtection="1">
      <alignment horizontal="left" vertical="center" wrapText="1"/>
      <protection hidden="1"/>
    </xf>
    <xf numFmtId="166" fontId="2" fillId="0" borderId="7" xfId="1" applyNumberFormat="1" applyFont="1" applyFill="1" applyBorder="1" applyAlignment="1" applyProtection="1">
      <alignment horizontal="center" vertical="center"/>
      <protection hidden="1"/>
    </xf>
    <xf numFmtId="164" fontId="5" fillId="0" borderId="7" xfId="1" applyNumberFormat="1" applyFont="1" applyFill="1" applyBorder="1" applyAlignment="1" applyProtection="1">
      <alignment vertical="top"/>
      <protection hidden="1"/>
    </xf>
    <xf numFmtId="0" fontId="3" fillId="0" borderId="9" xfId="1" applyNumberFormat="1" applyFont="1" applyFill="1" applyBorder="1" applyAlignment="1" applyProtection="1">
      <alignment vertical="top"/>
      <protection hidden="1"/>
    </xf>
    <xf numFmtId="0" fontId="2" fillId="0" borderId="8" xfId="1" applyNumberFormat="1" applyFont="1" applyFill="1" applyBorder="1" applyAlignment="1" applyProtection="1">
      <alignment horizontal="center" vertical="top"/>
      <protection hidden="1"/>
    </xf>
    <xf numFmtId="0" fontId="2" fillId="0" borderId="10" xfId="1" applyNumberFormat="1" applyFont="1" applyFill="1" applyBorder="1" applyAlignment="1" applyProtection="1">
      <alignment horizontal="center" vertical="top"/>
      <protection hidden="1"/>
    </xf>
    <xf numFmtId="0" fontId="2" fillId="0" borderId="22" xfId="1" applyNumberFormat="1" applyFont="1" applyFill="1" applyBorder="1" applyAlignment="1" applyProtection="1">
      <alignment horizontal="center" vertical="top"/>
      <protection hidden="1"/>
    </xf>
    <xf numFmtId="0" fontId="5" fillId="0" borderId="8" xfId="1" applyNumberFormat="1" applyFont="1" applyFill="1" applyBorder="1" applyAlignment="1" applyProtection="1">
      <alignment horizontal="center" vertical="top"/>
      <protection hidden="1"/>
    </xf>
    <xf numFmtId="0" fontId="5" fillId="0" borderId="10" xfId="1" applyNumberFormat="1" applyFont="1" applyFill="1" applyBorder="1" applyAlignment="1" applyProtection="1">
      <alignment horizontal="center" vertical="top"/>
      <protection hidden="1"/>
    </xf>
    <xf numFmtId="0" fontId="5" fillId="0" borderId="22" xfId="1" applyNumberFormat="1" applyFont="1" applyFill="1" applyBorder="1" applyAlignment="1" applyProtection="1">
      <alignment horizontal="center" vertical="top"/>
      <protection hidden="1"/>
    </xf>
    <xf numFmtId="0" fontId="2" fillId="0" borderId="9" xfId="1" applyNumberFormat="1" applyFont="1" applyFill="1" applyBorder="1" applyAlignment="1" applyProtection="1">
      <alignment vertical="top"/>
      <protection hidden="1"/>
    </xf>
    <xf numFmtId="0" fontId="3" fillId="0" borderId="8" xfId="1" applyNumberFormat="1" applyFont="1" applyFill="1" applyBorder="1" applyAlignment="1" applyProtection="1">
      <alignment horizontal="left" vertical="top" wrapText="1"/>
      <protection hidden="1"/>
    </xf>
    <xf numFmtId="0" fontId="3" fillId="0" borderId="10" xfId="1" applyNumberFormat="1" applyFont="1" applyFill="1" applyBorder="1" applyAlignment="1" applyProtection="1">
      <alignment horizontal="left" vertical="top" wrapText="1"/>
      <protection hidden="1"/>
    </xf>
    <xf numFmtId="0" fontId="3" fillId="0" borderId="10" xfId="1" applyNumberFormat="1" applyFont="1" applyFill="1" applyBorder="1" applyAlignment="1" applyProtection="1">
      <alignment horizontal="left" vertical="top"/>
      <protection hidden="1"/>
    </xf>
    <xf numFmtId="0" fontId="3" fillId="0" borderId="22" xfId="1" applyNumberFormat="1" applyFont="1" applyFill="1" applyBorder="1" applyAlignment="1" applyProtection="1">
      <alignment horizontal="left" vertical="top"/>
      <protection hidden="1"/>
    </xf>
    <xf numFmtId="0" fontId="3" fillId="0" borderId="22" xfId="1" applyNumberFormat="1" applyFont="1" applyFill="1" applyBorder="1" applyAlignment="1" applyProtection="1">
      <alignment horizontal="left" vertical="top" wrapText="1"/>
      <protection hidden="1"/>
    </xf>
    <xf numFmtId="0" fontId="4" fillId="0" borderId="0" xfId="1" applyNumberFormat="1" applyFont="1" applyFill="1" applyAlignment="1" applyProtection="1">
      <alignment horizontal="center" vertical="center"/>
      <protection hidden="1"/>
    </xf>
    <xf numFmtId="0" fontId="3" fillId="0" borderId="8" xfId="1" applyNumberFormat="1" applyFont="1" applyFill="1" applyBorder="1" applyAlignment="1" applyProtection="1">
      <alignment horizontal="left" vertical="top"/>
      <protection hidden="1"/>
    </xf>
    <xf numFmtId="0" fontId="6" fillId="0" borderId="8" xfId="1" applyNumberFormat="1" applyFont="1" applyFill="1" applyBorder="1" applyAlignment="1" applyProtection="1">
      <alignment horizontal="left" vertical="top"/>
      <protection hidden="1"/>
    </xf>
    <xf numFmtId="0" fontId="6" fillId="0" borderId="10" xfId="1" applyNumberFormat="1" applyFont="1" applyFill="1" applyBorder="1" applyAlignment="1" applyProtection="1">
      <alignment horizontal="left" vertical="top"/>
      <protection hidden="1"/>
    </xf>
    <xf numFmtId="0" fontId="2" fillId="0" borderId="22"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25" xfId="1" applyNumberFormat="1" applyFont="1" applyFill="1" applyBorder="1" applyAlignment="1" applyProtection="1">
      <alignment horizontal="center" vertical="center" wrapText="1"/>
      <protection hidden="1"/>
    </xf>
    <xf numFmtId="0" fontId="2" fillId="0" borderId="24" xfId="1" applyNumberFormat="1" applyFont="1" applyFill="1" applyBorder="1" applyAlignment="1" applyProtection="1">
      <alignment horizontal="center" vertical="center" wrapText="1"/>
      <protection hidden="1"/>
    </xf>
    <xf numFmtId="0" fontId="2" fillId="0" borderId="23" xfId="1" applyNumberFormat="1" applyFont="1" applyFill="1" applyBorder="1" applyAlignment="1" applyProtection="1">
      <alignment horizontal="center" vertical="center" wrapText="1"/>
      <protection hidden="1"/>
    </xf>
    <xf numFmtId="0" fontId="2" fillId="0" borderId="15" xfId="1" applyNumberFormat="1" applyFont="1" applyFill="1" applyBorder="1" applyAlignment="1" applyProtection="1">
      <alignment horizontal="center" vertical="center" wrapText="1"/>
      <protection hidden="1"/>
    </xf>
    <xf numFmtId="0" fontId="2" fillId="0" borderId="16" xfId="1" applyNumberFormat="1" applyFont="1" applyFill="1" applyBorder="1" applyAlignment="1" applyProtection="1">
      <alignment horizontal="center" vertical="center" wrapText="1"/>
      <protection hidden="1"/>
    </xf>
    <xf numFmtId="0" fontId="2" fillId="0" borderId="14" xfId="1" applyNumberFormat="1" applyFont="1" applyFill="1" applyBorder="1" applyAlignment="1" applyProtection="1">
      <alignment horizontal="center" vertical="center" wrapText="1"/>
      <protection hidden="1"/>
    </xf>
    <xf numFmtId="0" fontId="2" fillId="0" borderId="19" xfId="1" applyNumberFormat="1" applyFont="1" applyFill="1" applyBorder="1" applyAlignment="1" applyProtection="1">
      <alignment horizontal="center" vertical="center" wrapText="1"/>
      <protection hidden="1"/>
    </xf>
    <xf numFmtId="0" fontId="2" fillId="0" borderId="17"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top"/>
      <protection hidden="1"/>
    </xf>
    <xf numFmtId="0" fontId="3" fillId="0" borderId="10" xfId="1" applyNumberFormat="1" applyFont="1" applyFill="1" applyBorder="1" applyAlignment="1" applyProtection="1">
      <alignment horizontal="center" vertical="top"/>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5"/>
  <sheetViews>
    <sheetView showGridLines="0" tabSelected="1" view="pageBreakPreview" zoomScale="86" zoomScaleNormal="100" zoomScaleSheetLayoutView="86" workbookViewId="0">
      <selection activeCell="D5" sqref="D5:D7"/>
    </sheetView>
  </sheetViews>
  <sheetFormatPr defaultColWidth="9.140625" defaultRowHeight="12.75" x14ac:dyDescent="0.2"/>
  <cols>
    <col min="1" max="1" width="2" style="1" customWidth="1"/>
    <col min="2" max="3" width="0" style="1" hidden="1" customWidth="1"/>
    <col min="4" max="4" width="28" style="22" customWidth="1"/>
    <col min="5" max="5" width="26.85546875" style="22" customWidth="1"/>
    <col min="6" max="6" width="12.7109375" style="22" customWidth="1"/>
    <col min="7" max="7" width="35.5703125" style="22" customWidth="1"/>
    <col min="8" max="8" width="48.7109375" style="22" customWidth="1"/>
    <col min="9" max="10" width="15.7109375" style="22" customWidth="1"/>
    <col min="11" max="11" width="5.140625" style="22" customWidth="1"/>
    <col min="12" max="12" width="5.28515625" style="22" customWidth="1"/>
    <col min="13" max="18" width="15.7109375" style="22" customWidth="1"/>
    <col min="19" max="19" width="16.7109375" style="1" customWidth="1"/>
    <col min="20" max="20" width="9.140625" style="1" customWidth="1"/>
    <col min="21" max="21" width="20" style="1" customWidth="1"/>
    <col min="22" max="248" width="9.140625" style="1" customWidth="1"/>
    <col min="249" max="16384" width="9.140625" style="1"/>
  </cols>
  <sheetData>
    <row r="1" spans="1:19" ht="12.75" customHeight="1" x14ac:dyDescent="0.2">
      <c r="A1" s="2"/>
      <c r="B1" s="2"/>
      <c r="C1" s="2"/>
      <c r="D1" s="47"/>
      <c r="E1" s="47"/>
      <c r="F1" s="47"/>
      <c r="G1" s="47"/>
      <c r="H1" s="47"/>
      <c r="I1" s="47"/>
      <c r="J1" s="47"/>
      <c r="K1" s="47"/>
      <c r="L1" s="47"/>
      <c r="M1" s="47"/>
      <c r="N1" s="47"/>
      <c r="O1" s="47"/>
      <c r="P1" s="47"/>
      <c r="Q1" s="47"/>
      <c r="R1" s="47"/>
      <c r="S1" s="2"/>
    </row>
    <row r="2" spans="1:19" ht="12.75" customHeight="1" x14ac:dyDescent="0.2">
      <c r="A2" s="2"/>
      <c r="B2" s="2"/>
      <c r="C2" s="2"/>
      <c r="D2" s="93" t="s">
        <v>1074</v>
      </c>
      <c r="E2" s="93"/>
      <c r="F2" s="93"/>
      <c r="G2" s="93"/>
      <c r="H2" s="93"/>
      <c r="I2" s="93"/>
      <c r="J2" s="93"/>
      <c r="K2" s="93"/>
      <c r="L2" s="93"/>
      <c r="M2" s="93"/>
      <c r="N2" s="93"/>
      <c r="O2" s="93"/>
      <c r="P2" s="93"/>
      <c r="Q2" s="93"/>
      <c r="R2" s="93"/>
      <c r="S2" s="2"/>
    </row>
    <row r="3" spans="1:19" ht="12.75" customHeight="1" x14ac:dyDescent="0.2">
      <c r="A3" s="2"/>
      <c r="B3" s="2"/>
      <c r="C3" s="2"/>
      <c r="D3" s="47"/>
      <c r="E3" s="47"/>
      <c r="F3" s="47"/>
      <c r="G3" s="47"/>
      <c r="H3" s="47"/>
      <c r="I3" s="47"/>
      <c r="J3" s="47"/>
      <c r="K3" s="47"/>
      <c r="L3" s="47"/>
      <c r="M3" s="47"/>
      <c r="N3" s="47"/>
      <c r="O3" s="47"/>
      <c r="P3" s="47"/>
      <c r="Q3" s="47"/>
      <c r="R3" s="47"/>
      <c r="S3" s="2"/>
    </row>
    <row r="4" spans="1:19" ht="12.75" customHeight="1" thickBot="1" x14ac:dyDescent="0.25">
      <c r="A4" s="2"/>
      <c r="B4" s="2"/>
      <c r="C4" s="2"/>
      <c r="D4" s="47"/>
      <c r="E4" s="47"/>
      <c r="F4" s="47"/>
      <c r="G4" s="47"/>
      <c r="H4" s="47"/>
      <c r="I4" s="47"/>
      <c r="J4" s="47"/>
      <c r="K4" s="47"/>
      <c r="L4" s="47"/>
      <c r="M4" s="47"/>
      <c r="N4" s="47"/>
      <c r="O4" s="47"/>
      <c r="P4" s="47"/>
      <c r="Q4" s="47"/>
      <c r="R4" s="47"/>
      <c r="S4" s="2"/>
    </row>
    <row r="5" spans="1:19" ht="93.75" customHeight="1" thickBot="1" x14ac:dyDescent="0.25">
      <c r="A5" s="2"/>
      <c r="B5" s="98" t="s">
        <v>556</v>
      </c>
      <c r="C5" s="107" t="s">
        <v>555</v>
      </c>
      <c r="D5" s="103" t="s">
        <v>554</v>
      </c>
      <c r="E5" s="104" t="s">
        <v>604</v>
      </c>
      <c r="F5" s="100" t="s">
        <v>605</v>
      </c>
      <c r="G5" s="102" t="s">
        <v>606</v>
      </c>
      <c r="H5" s="102" t="s">
        <v>553</v>
      </c>
      <c r="I5" s="102"/>
      <c r="J5" s="102"/>
      <c r="K5" s="102" t="s">
        <v>552</v>
      </c>
      <c r="L5" s="102"/>
      <c r="M5" s="99" t="s">
        <v>551</v>
      </c>
      <c r="N5" s="100"/>
      <c r="O5" s="100"/>
      <c r="P5" s="100"/>
      <c r="Q5" s="100"/>
      <c r="R5" s="101"/>
      <c r="S5" s="2"/>
    </row>
    <row r="6" spans="1:19" ht="12.75" customHeight="1" thickBot="1" x14ac:dyDescent="0.25">
      <c r="A6" s="2"/>
      <c r="B6" s="98"/>
      <c r="C6" s="107"/>
      <c r="D6" s="103"/>
      <c r="E6" s="104"/>
      <c r="F6" s="106"/>
      <c r="G6" s="102"/>
      <c r="H6" s="105" t="s">
        <v>550</v>
      </c>
      <c r="I6" s="105" t="s">
        <v>549</v>
      </c>
      <c r="J6" s="105" t="s">
        <v>548</v>
      </c>
      <c r="K6" s="105" t="s">
        <v>547</v>
      </c>
      <c r="L6" s="105" t="s">
        <v>546</v>
      </c>
      <c r="M6" s="97">
        <v>2017</v>
      </c>
      <c r="N6" s="98"/>
      <c r="O6" s="44">
        <v>2018</v>
      </c>
      <c r="P6" s="44">
        <v>2019</v>
      </c>
      <c r="Q6" s="44">
        <v>2020</v>
      </c>
      <c r="R6" s="19">
        <v>2021</v>
      </c>
      <c r="S6" s="2"/>
    </row>
    <row r="7" spans="1:19" ht="34.5" customHeight="1" x14ac:dyDescent="0.2">
      <c r="A7" s="2"/>
      <c r="B7" s="98"/>
      <c r="C7" s="107"/>
      <c r="D7" s="103"/>
      <c r="E7" s="104"/>
      <c r="F7" s="105"/>
      <c r="G7" s="102"/>
      <c r="H7" s="105"/>
      <c r="I7" s="105"/>
      <c r="J7" s="105"/>
      <c r="K7" s="105"/>
      <c r="L7" s="105"/>
      <c r="M7" s="18" t="s">
        <v>545</v>
      </c>
      <c r="N7" s="45" t="s">
        <v>544</v>
      </c>
      <c r="O7" s="45" t="s">
        <v>545</v>
      </c>
      <c r="P7" s="45" t="s">
        <v>543</v>
      </c>
      <c r="Q7" s="45" t="s">
        <v>543</v>
      </c>
      <c r="R7" s="17" t="s">
        <v>543</v>
      </c>
      <c r="S7" s="2"/>
    </row>
    <row r="8" spans="1:19" ht="12.75" customHeight="1" x14ac:dyDescent="0.2">
      <c r="A8" s="2"/>
      <c r="B8" s="16"/>
      <c r="C8" s="15"/>
      <c r="D8" s="24">
        <v>1</v>
      </c>
      <c r="E8" s="14">
        <v>2</v>
      </c>
      <c r="F8" s="14">
        <v>3</v>
      </c>
      <c r="G8" s="14">
        <v>4</v>
      </c>
      <c r="H8" s="14">
        <v>5</v>
      </c>
      <c r="I8" s="14">
        <v>6</v>
      </c>
      <c r="J8" s="14">
        <v>7</v>
      </c>
      <c r="K8" s="14">
        <v>8</v>
      </c>
      <c r="L8" s="14">
        <v>9</v>
      </c>
      <c r="M8" s="14">
        <v>14</v>
      </c>
      <c r="N8" s="14">
        <v>15</v>
      </c>
      <c r="O8" s="14">
        <v>16</v>
      </c>
      <c r="P8" s="14">
        <v>18</v>
      </c>
      <c r="Q8" s="14">
        <v>19</v>
      </c>
      <c r="R8" s="25">
        <v>20</v>
      </c>
      <c r="S8" s="2"/>
    </row>
    <row r="9" spans="1:19" ht="98.25" customHeight="1" x14ac:dyDescent="0.2">
      <c r="A9" s="2"/>
      <c r="B9" s="23"/>
      <c r="C9" s="23"/>
      <c r="D9" s="77" t="s">
        <v>596</v>
      </c>
      <c r="E9" s="26"/>
      <c r="F9" s="26"/>
      <c r="G9" s="26"/>
      <c r="H9" s="26"/>
      <c r="I9" s="26"/>
      <c r="J9" s="26"/>
      <c r="K9" s="26"/>
      <c r="L9" s="26"/>
      <c r="M9" s="31">
        <f t="shared" ref="M9:R9" si="0">M10+M209+M343+M381++M481+M533</f>
        <v>5724177.1409999998</v>
      </c>
      <c r="N9" s="31">
        <f t="shared" si="0"/>
        <v>4928252.0989999995</v>
      </c>
      <c r="O9" s="31">
        <f t="shared" si="0"/>
        <v>7015441.7570000002</v>
      </c>
      <c r="P9" s="31">
        <f t="shared" si="0"/>
        <v>5063492.5089999996</v>
      </c>
      <c r="Q9" s="31">
        <f t="shared" si="0"/>
        <v>5098563.0000000009</v>
      </c>
      <c r="R9" s="78">
        <f t="shared" si="0"/>
        <v>5152253.9000000013</v>
      </c>
      <c r="S9" s="2"/>
    </row>
    <row r="10" spans="1:19" ht="132" customHeight="1" x14ac:dyDescent="0.2">
      <c r="A10" s="2"/>
      <c r="B10" s="23"/>
      <c r="C10" s="23"/>
      <c r="D10" s="77" t="s">
        <v>595</v>
      </c>
      <c r="E10" s="26"/>
      <c r="F10" s="26"/>
      <c r="G10" s="26"/>
      <c r="H10" s="26"/>
      <c r="I10" s="26"/>
      <c r="J10" s="26"/>
      <c r="K10" s="26"/>
      <c r="L10" s="26"/>
      <c r="M10" s="31">
        <f t="shared" ref="M10:R10" si="1">M11+M177</f>
        <v>2423569.5260000001</v>
      </c>
      <c r="N10" s="31">
        <f t="shared" si="1"/>
        <v>1696802.7170000002</v>
      </c>
      <c r="O10" s="31">
        <f t="shared" si="1"/>
        <v>3122192.0020000003</v>
      </c>
      <c r="P10" s="31">
        <f t="shared" si="1"/>
        <v>1737792.55</v>
      </c>
      <c r="Q10" s="31">
        <f t="shared" si="1"/>
        <v>1686782.3090000004</v>
      </c>
      <c r="R10" s="78">
        <f t="shared" si="1"/>
        <v>1754374.3890000002</v>
      </c>
      <c r="S10" s="2"/>
    </row>
    <row r="11" spans="1:19" ht="105.75" customHeight="1" x14ac:dyDescent="0.2">
      <c r="A11" s="2"/>
      <c r="B11" s="23"/>
      <c r="C11" s="23"/>
      <c r="D11" s="29" t="s">
        <v>594</v>
      </c>
      <c r="E11" s="27"/>
      <c r="F11" s="27"/>
      <c r="G11" s="28"/>
      <c r="H11" s="28"/>
      <c r="I11" s="28"/>
      <c r="J11" s="28"/>
      <c r="K11" s="28"/>
      <c r="L11" s="28"/>
      <c r="M11" s="30">
        <f t="shared" ref="M11:R11" si="2">M12++M17+M40+M43+M46+M54+M58+M62+M67+M97+M104+M107+M112+M116+M122+M127+M141+M144+M147+M150+M155+M166+M170+M173</f>
        <v>2233244.6370000001</v>
      </c>
      <c r="N11" s="30">
        <f t="shared" si="2"/>
        <v>1509282.6410000001</v>
      </c>
      <c r="O11" s="30">
        <f t="shared" si="2"/>
        <v>2947114.5840000003</v>
      </c>
      <c r="P11" s="30">
        <f t="shared" si="2"/>
        <v>1554732.263</v>
      </c>
      <c r="Q11" s="30">
        <f t="shared" si="2"/>
        <v>1686782.3090000004</v>
      </c>
      <c r="R11" s="78">
        <f t="shared" si="2"/>
        <v>1754374.3890000002</v>
      </c>
      <c r="S11" s="2"/>
    </row>
    <row r="12" spans="1:19" s="42" customFormat="1" ht="127.5" customHeight="1" x14ac:dyDescent="0.2">
      <c r="A12" s="39"/>
      <c r="B12" s="40">
        <v>301010001</v>
      </c>
      <c r="C12" s="41" t="s">
        <v>539</v>
      </c>
      <c r="D12" s="8" t="s">
        <v>542</v>
      </c>
      <c r="E12" s="7" t="s">
        <v>0</v>
      </c>
      <c r="F12" s="7"/>
      <c r="G12" s="80"/>
      <c r="H12" s="80"/>
      <c r="I12" s="80"/>
      <c r="J12" s="80"/>
      <c r="K12" s="80"/>
      <c r="L12" s="80"/>
      <c r="M12" s="6">
        <f>M13+M15</f>
        <v>6740</v>
      </c>
      <c r="N12" s="6">
        <f>N13+N15</f>
        <v>999.5</v>
      </c>
      <c r="O12" s="6">
        <f>O13+O15</f>
        <v>5495.02</v>
      </c>
      <c r="P12" s="6">
        <v>7600</v>
      </c>
      <c r="Q12" s="6">
        <v>7600</v>
      </c>
      <c r="R12" s="5">
        <v>7600</v>
      </c>
      <c r="S12" s="72"/>
    </row>
    <row r="13" spans="1:19" s="42" customFormat="1" ht="21.75" customHeight="1" x14ac:dyDescent="0.2">
      <c r="A13" s="39"/>
      <c r="B13" s="40"/>
      <c r="C13" s="41" t="s">
        <v>0</v>
      </c>
      <c r="D13" s="8" t="s">
        <v>0</v>
      </c>
      <c r="E13" s="7" t="s">
        <v>84</v>
      </c>
      <c r="F13" s="7"/>
      <c r="G13" s="80"/>
      <c r="H13" s="80"/>
      <c r="I13" s="80"/>
      <c r="J13" s="80"/>
      <c r="K13" s="80"/>
      <c r="L13" s="80"/>
      <c r="M13" s="6">
        <v>1000</v>
      </c>
      <c r="N13" s="6">
        <v>999.5</v>
      </c>
      <c r="O13" s="6">
        <f>O14</f>
        <v>1032</v>
      </c>
      <c r="P13" s="6">
        <v>1000</v>
      </c>
      <c r="Q13" s="6">
        <v>1000</v>
      </c>
      <c r="R13" s="5">
        <v>1000</v>
      </c>
      <c r="S13" s="72"/>
    </row>
    <row r="14" spans="1:19" s="42" customFormat="1" ht="139.5" customHeight="1" x14ac:dyDescent="0.2">
      <c r="A14" s="39"/>
      <c r="B14" s="40">
        <v>301010001</v>
      </c>
      <c r="C14" s="41" t="s">
        <v>539</v>
      </c>
      <c r="D14" s="8"/>
      <c r="E14" s="46"/>
      <c r="F14" s="13" t="s">
        <v>541</v>
      </c>
      <c r="G14" s="13" t="s">
        <v>540</v>
      </c>
      <c r="H14" s="43" t="s">
        <v>638</v>
      </c>
      <c r="I14" s="43" t="s">
        <v>639</v>
      </c>
      <c r="J14" s="43" t="s">
        <v>640</v>
      </c>
      <c r="K14" s="12">
        <v>1</v>
      </c>
      <c r="L14" s="12">
        <v>13</v>
      </c>
      <c r="M14" s="11">
        <v>1000</v>
      </c>
      <c r="N14" s="11">
        <v>999.5</v>
      </c>
      <c r="O14" s="11">
        <v>1032</v>
      </c>
      <c r="P14" s="11">
        <v>1000</v>
      </c>
      <c r="Q14" s="11">
        <v>1000</v>
      </c>
      <c r="R14" s="5">
        <v>1000</v>
      </c>
      <c r="S14" s="72"/>
    </row>
    <row r="15" spans="1:19" s="42" customFormat="1" ht="21.75" customHeight="1" x14ac:dyDescent="0.2">
      <c r="A15" s="39"/>
      <c r="B15" s="40"/>
      <c r="C15" s="41" t="s">
        <v>0</v>
      </c>
      <c r="D15" s="8" t="s">
        <v>0</v>
      </c>
      <c r="E15" s="7" t="s">
        <v>7</v>
      </c>
      <c r="F15" s="7"/>
      <c r="G15" s="80"/>
      <c r="H15" s="80"/>
      <c r="I15" s="80"/>
      <c r="J15" s="80"/>
      <c r="K15" s="80"/>
      <c r="L15" s="80"/>
      <c r="M15" s="6">
        <v>5740</v>
      </c>
      <c r="N15" s="6">
        <v>0</v>
      </c>
      <c r="O15" s="6">
        <f>O16</f>
        <v>4463.0200000000004</v>
      </c>
      <c r="P15" s="6">
        <v>6600</v>
      </c>
      <c r="Q15" s="6">
        <v>6600</v>
      </c>
      <c r="R15" s="5">
        <v>6600</v>
      </c>
      <c r="S15" s="72"/>
    </row>
    <row r="16" spans="1:19" s="42" customFormat="1" ht="155.25" customHeight="1" x14ac:dyDescent="0.2">
      <c r="A16" s="39"/>
      <c r="B16" s="40">
        <v>301010001</v>
      </c>
      <c r="C16" s="41" t="s">
        <v>539</v>
      </c>
      <c r="D16" s="8"/>
      <c r="E16" s="46"/>
      <c r="F16" s="13" t="s">
        <v>374</v>
      </c>
      <c r="G16" s="13" t="s">
        <v>538</v>
      </c>
      <c r="H16" s="43" t="s">
        <v>641</v>
      </c>
      <c r="I16" s="43" t="s">
        <v>642</v>
      </c>
      <c r="J16" s="43" t="s">
        <v>643</v>
      </c>
      <c r="K16" s="12">
        <v>1</v>
      </c>
      <c r="L16" s="12">
        <v>11</v>
      </c>
      <c r="M16" s="11">
        <v>5740</v>
      </c>
      <c r="N16" s="11">
        <v>0</v>
      </c>
      <c r="O16" s="11">
        <f>4483.02-20</f>
        <v>4463.0200000000004</v>
      </c>
      <c r="P16" s="11">
        <v>6600</v>
      </c>
      <c r="Q16" s="11">
        <v>6600</v>
      </c>
      <c r="R16" s="5">
        <v>6600</v>
      </c>
      <c r="S16" s="72"/>
    </row>
    <row r="17" spans="1:19" ht="76.5" customHeight="1" x14ac:dyDescent="0.2">
      <c r="A17" s="3"/>
      <c r="B17" s="10">
        <v>301010003</v>
      </c>
      <c r="C17" s="9" t="s">
        <v>510</v>
      </c>
      <c r="D17" s="8" t="s">
        <v>537</v>
      </c>
      <c r="E17" s="7" t="s">
        <v>0</v>
      </c>
      <c r="F17" s="7"/>
      <c r="G17" s="80"/>
      <c r="H17" s="80"/>
      <c r="I17" s="80"/>
      <c r="J17" s="80"/>
      <c r="K17" s="80"/>
      <c r="L17" s="80"/>
      <c r="M17" s="6">
        <f>M18+M27</f>
        <v>620169.02</v>
      </c>
      <c r="N17" s="6">
        <f>N18+N27</f>
        <v>431575.24300000002</v>
      </c>
      <c r="O17" s="6">
        <f>O18+O27</f>
        <v>1132454.4820000001</v>
      </c>
      <c r="P17" s="6">
        <f t="shared" ref="P17:R17" si="3">P18+P27</f>
        <v>469476.69900000002</v>
      </c>
      <c r="Q17" s="6">
        <f t="shared" si="3"/>
        <v>606838.72500000009</v>
      </c>
      <c r="R17" s="5">
        <f t="shared" si="3"/>
        <v>625652.28099999996</v>
      </c>
      <c r="S17" s="73">
        <f>421195.892-R18</f>
        <v>0</v>
      </c>
    </row>
    <row r="18" spans="1:19" ht="32.25" customHeight="1" x14ac:dyDescent="0.2">
      <c r="A18" s="3"/>
      <c r="B18" s="10"/>
      <c r="C18" s="9" t="s">
        <v>0</v>
      </c>
      <c r="D18" s="8" t="s">
        <v>0</v>
      </c>
      <c r="E18" s="7" t="s">
        <v>89</v>
      </c>
      <c r="F18" s="7"/>
      <c r="G18" s="80"/>
      <c r="H18" s="80"/>
      <c r="I18" s="80"/>
      <c r="J18" s="80"/>
      <c r="K18" s="80"/>
      <c r="L18" s="80"/>
      <c r="M18" s="6">
        <f>M19+M20+M21+M22+M23+M24+M25+M26</f>
        <v>294755.89900000003</v>
      </c>
      <c r="N18" s="6">
        <f t="shared" ref="N18:R18" si="4">N19+N20+N21+N22+N23+N24+N25+N26</f>
        <v>277468.36300000001</v>
      </c>
      <c r="O18" s="6">
        <f t="shared" si="4"/>
        <v>560005.80900000001</v>
      </c>
      <c r="P18" s="6">
        <f t="shared" si="4"/>
        <v>267737.962</v>
      </c>
      <c r="Q18" s="6">
        <f t="shared" si="4"/>
        <v>390753.64500000002</v>
      </c>
      <c r="R18" s="5">
        <f t="shared" si="4"/>
        <v>421195.89199999999</v>
      </c>
      <c r="S18" s="38"/>
    </row>
    <row r="19" spans="1:19" ht="228" customHeight="1" x14ac:dyDescent="0.2">
      <c r="A19" s="3"/>
      <c r="B19" s="10">
        <v>301010003</v>
      </c>
      <c r="C19" s="9" t="s">
        <v>510</v>
      </c>
      <c r="D19" s="8"/>
      <c r="E19" s="46"/>
      <c r="F19" s="13" t="s">
        <v>374</v>
      </c>
      <c r="G19" s="13" t="s">
        <v>536</v>
      </c>
      <c r="H19" s="43" t="s">
        <v>644</v>
      </c>
      <c r="I19" s="43" t="s">
        <v>645</v>
      </c>
      <c r="J19" s="43" t="s">
        <v>646</v>
      </c>
      <c r="K19" s="12">
        <v>1</v>
      </c>
      <c r="L19" s="12">
        <v>13</v>
      </c>
      <c r="M19" s="11">
        <v>1137.1020000000001</v>
      </c>
      <c r="N19" s="11">
        <v>1136.9690000000001</v>
      </c>
      <c r="O19" s="11">
        <v>1000</v>
      </c>
      <c r="P19" s="11">
        <v>1000</v>
      </c>
      <c r="Q19" s="11">
        <v>1000</v>
      </c>
      <c r="R19" s="5">
        <v>1000</v>
      </c>
      <c r="S19" s="38"/>
    </row>
    <row r="20" spans="1:19" ht="177" customHeight="1" x14ac:dyDescent="0.2">
      <c r="A20" s="3"/>
      <c r="B20" s="10">
        <v>301010003</v>
      </c>
      <c r="C20" s="9" t="s">
        <v>510</v>
      </c>
      <c r="D20" s="8"/>
      <c r="E20" s="46"/>
      <c r="F20" s="13" t="s">
        <v>97</v>
      </c>
      <c r="G20" s="13" t="s">
        <v>39</v>
      </c>
      <c r="H20" s="43" t="s">
        <v>647</v>
      </c>
      <c r="I20" s="43" t="s">
        <v>648</v>
      </c>
      <c r="J20" s="43" t="s">
        <v>649</v>
      </c>
      <c r="K20" s="12">
        <v>1</v>
      </c>
      <c r="L20" s="12">
        <v>13</v>
      </c>
      <c r="M20" s="11">
        <v>4754.8019999999997</v>
      </c>
      <c r="N20" s="11">
        <v>4608.42</v>
      </c>
      <c r="O20" s="11">
        <v>4596.5640000000003</v>
      </c>
      <c r="P20" s="11">
        <v>6011.5259999999998</v>
      </c>
      <c r="Q20" s="11">
        <v>3225.0039999999999</v>
      </c>
      <c r="R20" s="5">
        <v>3225.04</v>
      </c>
      <c r="S20" s="38"/>
    </row>
    <row r="21" spans="1:19" ht="246.75" customHeight="1" x14ac:dyDescent="0.2">
      <c r="A21" s="3"/>
      <c r="B21" s="10">
        <v>301010003</v>
      </c>
      <c r="C21" s="9" t="s">
        <v>510</v>
      </c>
      <c r="D21" s="8"/>
      <c r="E21" s="46"/>
      <c r="F21" s="13" t="s">
        <v>535</v>
      </c>
      <c r="G21" s="13" t="s">
        <v>534</v>
      </c>
      <c r="H21" s="43" t="s">
        <v>650</v>
      </c>
      <c r="I21" s="43" t="s">
        <v>651</v>
      </c>
      <c r="J21" s="43" t="s">
        <v>652</v>
      </c>
      <c r="K21" s="12">
        <v>1</v>
      </c>
      <c r="L21" s="12">
        <v>13</v>
      </c>
      <c r="M21" s="11">
        <v>20000</v>
      </c>
      <c r="N21" s="11">
        <v>19996</v>
      </c>
      <c r="O21" s="11">
        <v>0</v>
      </c>
      <c r="P21" s="11">
        <v>0</v>
      </c>
      <c r="Q21" s="11">
        <v>0</v>
      </c>
      <c r="R21" s="5">
        <v>0</v>
      </c>
      <c r="S21" s="38"/>
    </row>
    <row r="22" spans="1:19" ht="192" customHeight="1" x14ac:dyDescent="0.2">
      <c r="A22" s="3"/>
      <c r="B22" s="10">
        <v>301010003</v>
      </c>
      <c r="C22" s="9" t="s">
        <v>510</v>
      </c>
      <c r="D22" s="8"/>
      <c r="E22" s="46"/>
      <c r="F22" s="13" t="s">
        <v>533</v>
      </c>
      <c r="G22" s="13" t="s">
        <v>532</v>
      </c>
      <c r="H22" s="43" t="s">
        <v>653</v>
      </c>
      <c r="I22" s="43" t="s">
        <v>654</v>
      </c>
      <c r="J22" s="43" t="s">
        <v>655</v>
      </c>
      <c r="K22" s="12">
        <v>5</v>
      </c>
      <c r="L22" s="12">
        <v>1</v>
      </c>
      <c r="M22" s="11">
        <v>215499.095</v>
      </c>
      <c r="N22" s="11">
        <v>215499.095</v>
      </c>
      <c r="O22" s="11">
        <v>529854.67299999995</v>
      </c>
      <c r="P22" s="11">
        <v>260726.43599999999</v>
      </c>
      <c r="Q22" s="11">
        <v>290096.04100000003</v>
      </c>
      <c r="R22" s="5">
        <v>320377.75199999998</v>
      </c>
      <c r="S22" s="38"/>
    </row>
    <row r="23" spans="1:19" ht="189" customHeight="1" x14ac:dyDescent="0.2">
      <c r="A23" s="3"/>
      <c r="B23" s="10">
        <v>301010003</v>
      </c>
      <c r="C23" s="9" t="s">
        <v>510</v>
      </c>
      <c r="D23" s="8"/>
      <c r="E23" s="46"/>
      <c r="F23" s="13" t="s">
        <v>531</v>
      </c>
      <c r="G23" s="13" t="s">
        <v>530</v>
      </c>
      <c r="H23" s="43" t="s">
        <v>656</v>
      </c>
      <c r="I23" s="43" t="s">
        <v>657</v>
      </c>
      <c r="J23" s="43" t="s">
        <v>658</v>
      </c>
      <c r="K23" s="12">
        <v>7</v>
      </c>
      <c r="L23" s="12">
        <v>2</v>
      </c>
      <c r="M23" s="11">
        <v>4000</v>
      </c>
      <c r="N23" s="11">
        <v>3935.6669999999999</v>
      </c>
      <c r="O23" s="11">
        <v>9546</v>
      </c>
      <c r="P23" s="11">
        <v>0</v>
      </c>
      <c r="Q23" s="11">
        <v>0</v>
      </c>
      <c r="R23" s="5">
        <v>0</v>
      </c>
      <c r="S23" s="38"/>
    </row>
    <row r="24" spans="1:19" ht="136.5" customHeight="1" x14ac:dyDescent="0.2">
      <c r="A24" s="3"/>
      <c r="B24" s="10"/>
      <c r="C24" s="9"/>
      <c r="D24" s="8"/>
      <c r="E24" s="46"/>
      <c r="F24" s="13" t="s">
        <v>359</v>
      </c>
      <c r="G24" s="13" t="s">
        <v>358</v>
      </c>
      <c r="H24" s="43" t="s">
        <v>659</v>
      </c>
      <c r="I24" s="43" t="s">
        <v>660</v>
      </c>
      <c r="J24" s="43" t="s">
        <v>661</v>
      </c>
      <c r="K24" s="12">
        <v>7</v>
      </c>
      <c r="L24" s="12">
        <v>2</v>
      </c>
      <c r="M24" s="11">
        <v>0</v>
      </c>
      <c r="N24" s="11">
        <v>0</v>
      </c>
      <c r="O24" s="11">
        <v>0</v>
      </c>
      <c r="P24" s="11">
        <v>0</v>
      </c>
      <c r="Q24" s="11">
        <v>96432.6</v>
      </c>
      <c r="R24" s="5">
        <v>96593.1</v>
      </c>
      <c r="S24" s="38"/>
    </row>
    <row r="25" spans="1:19" ht="147.75" customHeight="1" x14ac:dyDescent="0.2">
      <c r="A25" s="3"/>
      <c r="B25" s="10">
        <v>301010003</v>
      </c>
      <c r="C25" s="9" t="s">
        <v>510</v>
      </c>
      <c r="D25" s="8"/>
      <c r="E25" s="46"/>
      <c r="F25" s="13" t="s">
        <v>529</v>
      </c>
      <c r="G25" s="13" t="s">
        <v>528</v>
      </c>
      <c r="H25" s="13" t="s">
        <v>607</v>
      </c>
      <c r="I25" s="13" t="s">
        <v>525</v>
      </c>
      <c r="J25" s="13" t="s">
        <v>1</v>
      </c>
      <c r="K25" s="12">
        <v>5</v>
      </c>
      <c r="L25" s="12">
        <v>2</v>
      </c>
      <c r="M25" s="11">
        <v>27981.9</v>
      </c>
      <c r="N25" s="11">
        <v>12039.212</v>
      </c>
      <c r="O25" s="11">
        <v>2854.5</v>
      </c>
      <c r="P25" s="11">
        <v>0</v>
      </c>
      <c r="Q25" s="11">
        <v>0</v>
      </c>
      <c r="R25" s="5">
        <v>0</v>
      </c>
      <c r="S25" s="38"/>
    </row>
    <row r="26" spans="1:19" ht="52.5" customHeight="1" x14ac:dyDescent="0.2">
      <c r="A26" s="3"/>
      <c r="B26" s="10">
        <v>301010003</v>
      </c>
      <c r="C26" s="9" t="s">
        <v>510</v>
      </c>
      <c r="D26" s="8"/>
      <c r="E26" s="46"/>
      <c r="F26" s="13" t="s">
        <v>527</v>
      </c>
      <c r="G26" s="13" t="s">
        <v>526</v>
      </c>
      <c r="H26" s="13" t="s">
        <v>3</v>
      </c>
      <c r="I26" s="13" t="s">
        <v>525</v>
      </c>
      <c r="J26" s="13" t="s">
        <v>1</v>
      </c>
      <c r="K26" s="12">
        <v>4</v>
      </c>
      <c r="L26" s="12">
        <v>8</v>
      </c>
      <c r="M26" s="11">
        <v>21383</v>
      </c>
      <c r="N26" s="11">
        <v>20253</v>
      </c>
      <c r="O26" s="11">
        <v>12154.072</v>
      </c>
      <c r="P26" s="11">
        <v>0</v>
      </c>
      <c r="Q26" s="11">
        <v>0</v>
      </c>
      <c r="R26" s="5">
        <v>0</v>
      </c>
      <c r="S26" s="38"/>
    </row>
    <row r="27" spans="1:19" ht="41.25" customHeight="1" x14ac:dyDescent="0.2">
      <c r="A27" s="3"/>
      <c r="B27" s="10"/>
      <c r="C27" s="9" t="s">
        <v>0</v>
      </c>
      <c r="D27" s="8" t="s">
        <v>0</v>
      </c>
      <c r="E27" s="7" t="s">
        <v>79</v>
      </c>
      <c r="F27" s="7"/>
      <c r="G27" s="80"/>
      <c r="H27" s="80"/>
      <c r="I27" s="80"/>
      <c r="J27" s="80"/>
      <c r="K27" s="80"/>
      <c r="L27" s="80"/>
      <c r="M27" s="6">
        <f>M28+M30+M31+M32+M33+M34+M35+M36+M37+M38+M39</f>
        <v>325413.12100000004</v>
      </c>
      <c r="N27" s="6">
        <f t="shared" ref="N27:R27" si="5">N28+N30+N31+N32+N33+N34+N35+N36+N37+N38+N39</f>
        <v>154106.88</v>
      </c>
      <c r="O27" s="6">
        <f>O28+O30+O31+O32+O33+O34+O35+O36+O37+O38+O39+O29</f>
        <v>572448.67300000007</v>
      </c>
      <c r="P27" s="6">
        <f t="shared" si="5"/>
        <v>201738.73699999999</v>
      </c>
      <c r="Q27" s="6">
        <f t="shared" si="5"/>
        <v>216085.08000000002</v>
      </c>
      <c r="R27" s="5">
        <f t="shared" si="5"/>
        <v>204456.389</v>
      </c>
      <c r="S27" s="38"/>
    </row>
    <row r="28" spans="1:19" ht="409.5" customHeight="1" x14ac:dyDescent="0.2">
      <c r="A28" s="3"/>
      <c r="B28" s="10">
        <v>301010003</v>
      </c>
      <c r="C28" s="9" t="s">
        <v>510</v>
      </c>
      <c r="D28" s="8"/>
      <c r="E28" s="46"/>
      <c r="F28" s="13" t="s">
        <v>524</v>
      </c>
      <c r="G28" s="13" t="s">
        <v>523</v>
      </c>
      <c r="H28" s="43" t="s">
        <v>662</v>
      </c>
      <c r="I28" s="43" t="s">
        <v>663</v>
      </c>
      <c r="J28" s="43" t="s">
        <v>664</v>
      </c>
      <c r="K28" s="12">
        <v>5</v>
      </c>
      <c r="L28" s="12">
        <v>2</v>
      </c>
      <c r="M28" s="11">
        <v>113916.72199999999</v>
      </c>
      <c r="N28" s="11">
        <v>23615.314999999999</v>
      </c>
      <c r="O28" s="11">
        <f>452479.166-654+3153.6-3661.388</f>
        <v>451317.37800000003</v>
      </c>
      <c r="P28" s="11">
        <v>101522.73</v>
      </c>
      <c r="Q28" s="11">
        <v>124378.48</v>
      </c>
      <c r="R28" s="5">
        <v>116377.18</v>
      </c>
      <c r="S28" s="38"/>
    </row>
    <row r="29" spans="1:19" ht="49.5" customHeight="1" x14ac:dyDescent="0.2">
      <c r="A29" s="3"/>
      <c r="B29" s="10"/>
      <c r="C29" s="9"/>
      <c r="D29" s="8"/>
      <c r="E29" s="46"/>
      <c r="F29" s="13" t="s">
        <v>206</v>
      </c>
      <c r="G29" s="13" t="s">
        <v>205</v>
      </c>
      <c r="H29" s="13" t="s">
        <v>3</v>
      </c>
      <c r="I29" s="13" t="s">
        <v>319</v>
      </c>
      <c r="J29" s="13" t="s">
        <v>1</v>
      </c>
      <c r="K29" s="12">
        <v>1</v>
      </c>
      <c r="L29" s="12">
        <v>13</v>
      </c>
      <c r="M29" s="11">
        <v>0</v>
      </c>
      <c r="N29" s="11">
        <v>0</v>
      </c>
      <c r="O29" s="11">
        <v>5187.88</v>
      </c>
      <c r="P29" s="11">
        <v>0</v>
      </c>
      <c r="Q29" s="11">
        <v>0</v>
      </c>
      <c r="R29" s="5">
        <v>0</v>
      </c>
      <c r="S29" s="38"/>
    </row>
    <row r="30" spans="1:19" ht="409.5" customHeight="1" x14ac:dyDescent="0.2">
      <c r="A30" s="3"/>
      <c r="B30" s="10">
        <v>301010003</v>
      </c>
      <c r="C30" s="9" t="s">
        <v>510</v>
      </c>
      <c r="D30" s="8"/>
      <c r="E30" s="46"/>
      <c r="F30" s="13" t="s">
        <v>524</v>
      </c>
      <c r="G30" s="13" t="s">
        <v>523</v>
      </c>
      <c r="H30" s="43" t="s">
        <v>662</v>
      </c>
      <c r="I30" s="43" t="s">
        <v>663</v>
      </c>
      <c r="J30" s="43" t="s">
        <v>664</v>
      </c>
      <c r="K30" s="12">
        <v>7</v>
      </c>
      <c r="L30" s="12">
        <v>2</v>
      </c>
      <c r="M30" s="11">
        <v>896.75599999999997</v>
      </c>
      <c r="N30" s="11">
        <v>0</v>
      </c>
      <c r="O30" s="11">
        <v>0</v>
      </c>
      <c r="P30" s="11">
        <v>0</v>
      </c>
      <c r="Q30" s="11">
        <v>0</v>
      </c>
      <c r="R30" s="5">
        <v>0</v>
      </c>
      <c r="S30" s="38"/>
    </row>
    <row r="31" spans="1:19" ht="221.25" customHeight="1" x14ac:dyDescent="0.2">
      <c r="A31" s="3"/>
      <c r="B31" s="10">
        <v>301010003</v>
      </c>
      <c r="C31" s="9" t="s">
        <v>510</v>
      </c>
      <c r="D31" s="8"/>
      <c r="E31" s="46"/>
      <c r="F31" s="13" t="s">
        <v>522</v>
      </c>
      <c r="G31" s="13" t="s">
        <v>521</v>
      </c>
      <c r="H31" s="43" t="s">
        <v>665</v>
      </c>
      <c r="I31" s="43" t="s">
        <v>666</v>
      </c>
      <c r="J31" s="43" t="s">
        <v>667</v>
      </c>
      <c r="K31" s="12">
        <v>5</v>
      </c>
      <c r="L31" s="12">
        <v>2</v>
      </c>
      <c r="M31" s="11">
        <v>167876.38</v>
      </c>
      <c r="N31" s="11">
        <v>89952.125</v>
      </c>
      <c r="O31" s="11">
        <f>118582.612-9423.326</f>
        <v>109159.28599999999</v>
      </c>
      <c r="P31" s="11">
        <v>73984.754000000001</v>
      </c>
      <c r="Q31" s="11">
        <v>56336.294000000002</v>
      </c>
      <c r="R31" s="5">
        <v>48922.781999999999</v>
      </c>
      <c r="S31" s="38"/>
    </row>
    <row r="32" spans="1:19" ht="241.5" customHeight="1" x14ac:dyDescent="0.2">
      <c r="A32" s="3"/>
      <c r="B32" s="10">
        <v>301010003</v>
      </c>
      <c r="C32" s="9" t="s">
        <v>510</v>
      </c>
      <c r="D32" s="8"/>
      <c r="E32" s="46"/>
      <c r="F32" s="13" t="s">
        <v>520</v>
      </c>
      <c r="G32" s="13" t="s">
        <v>519</v>
      </c>
      <c r="H32" s="43" t="s">
        <v>668</v>
      </c>
      <c r="I32" s="43" t="s">
        <v>669</v>
      </c>
      <c r="J32" s="43" t="s">
        <v>670</v>
      </c>
      <c r="K32" s="12">
        <v>5</v>
      </c>
      <c r="L32" s="12">
        <v>2</v>
      </c>
      <c r="M32" s="11">
        <v>1658.096</v>
      </c>
      <c r="N32" s="11">
        <v>1658.095</v>
      </c>
      <c r="O32" s="11">
        <v>0</v>
      </c>
      <c r="P32" s="11">
        <v>33</v>
      </c>
      <c r="Q32" s="11">
        <v>34</v>
      </c>
      <c r="R32" s="5">
        <v>35</v>
      </c>
      <c r="S32" s="38"/>
    </row>
    <row r="33" spans="1:19" ht="313.5" customHeight="1" x14ac:dyDescent="0.2">
      <c r="A33" s="3"/>
      <c r="B33" s="10">
        <v>301010003</v>
      </c>
      <c r="C33" s="9" t="s">
        <v>510</v>
      </c>
      <c r="D33" s="8"/>
      <c r="E33" s="46"/>
      <c r="F33" s="13" t="s">
        <v>518</v>
      </c>
      <c r="G33" s="13" t="s">
        <v>517</v>
      </c>
      <c r="H33" s="43" t="s">
        <v>671</v>
      </c>
      <c r="I33" s="43" t="s">
        <v>672</v>
      </c>
      <c r="J33" s="43" t="s">
        <v>673</v>
      </c>
      <c r="K33" s="12">
        <v>5</v>
      </c>
      <c r="L33" s="12">
        <v>2</v>
      </c>
      <c r="M33" s="11">
        <v>1188</v>
      </c>
      <c r="N33" s="11">
        <v>1188</v>
      </c>
      <c r="O33" s="11">
        <v>654</v>
      </c>
      <c r="P33" s="11">
        <v>560.5</v>
      </c>
      <c r="Q33" s="11">
        <v>2431.6999999999998</v>
      </c>
      <c r="R33" s="5">
        <v>133</v>
      </c>
      <c r="S33" s="38"/>
    </row>
    <row r="34" spans="1:19" ht="32.25" customHeight="1" x14ac:dyDescent="0.2">
      <c r="A34" s="3"/>
      <c r="B34" s="10">
        <v>301010003</v>
      </c>
      <c r="C34" s="9" t="s">
        <v>510</v>
      </c>
      <c r="D34" s="8"/>
      <c r="E34" s="46"/>
      <c r="F34" s="13" t="s">
        <v>516</v>
      </c>
      <c r="G34" s="13" t="s">
        <v>515</v>
      </c>
      <c r="H34" s="13" t="s">
        <v>3</v>
      </c>
      <c r="I34" s="13" t="s">
        <v>319</v>
      </c>
      <c r="J34" s="13" t="s">
        <v>1</v>
      </c>
      <c r="K34" s="12">
        <v>5</v>
      </c>
      <c r="L34" s="12">
        <v>2</v>
      </c>
      <c r="M34" s="11">
        <v>37329.012000000002</v>
      </c>
      <c r="N34" s="11">
        <v>37329.012000000002</v>
      </c>
      <c r="O34" s="11">
        <v>0</v>
      </c>
      <c r="P34" s="11">
        <v>0</v>
      </c>
      <c r="Q34" s="11">
        <v>0</v>
      </c>
      <c r="R34" s="5">
        <v>0</v>
      </c>
      <c r="S34" s="38"/>
    </row>
    <row r="35" spans="1:19" ht="32.25" customHeight="1" x14ac:dyDescent="0.2">
      <c r="A35" s="3"/>
      <c r="B35" s="10">
        <v>301010003</v>
      </c>
      <c r="C35" s="9" t="s">
        <v>510</v>
      </c>
      <c r="D35" s="8"/>
      <c r="E35" s="46"/>
      <c r="F35" s="13" t="s">
        <v>514</v>
      </c>
      <c r="G35" s="13" t="s">
        <v>513</v>
      </c>
      <c r="H35" s="13" t="s">
        <v>3</v>
      </c>
      <c r="I35" s="13" t="s">
        <v>319</v>
      </c>
      <c r="J35" s="13" t="s">
        <v>1</v>
      </c>
      <c r="K35" s="12">
        <v>3</v>
      </c>
      <c r="L35" s="12">
        <v>14</v>
      </c>
      <c r="M35" s="11">
        <v>229.43299999999999</v>
      </c>
      <c r="N35" s="11">
        <v>229.43299999999999</v>
      </c>
      <c r="O35" s="11">
        <v>0</v>
      </c>
      <c r="P35" s="11">
        <v>0</v>
      </c>
      <c r="Q35" s="11">
        <v>0</v>
      </c>
      <c r="R35" s="5">
        <v>0</v>
      </c>
      <c r="S35" s="38"/>
    </row>
    <row r="36" spans="1:19" ht="32.25" customHeight="1" x14ac:dyDescent="0.2">
      <c r="A36" s="3"/>
      <c r="B36" s="10">
        <v>301010003</v>
      </c>
      <c r="C36" s="9" t="s">
        <v>510</v>
      </c>
      <c r="D36" s="8"/>
      <c r="E36" s="46"/>
      <c r="F36" s="13" t="s">
        <v>514</v>
      </c>
      <c r="G36" s="13" t="s">
        <v>513</v>
      </c>
      <c r="H36" s="13" t="s">
        <v>3</v>
      </c>
      <c r="I36" s="13" t="s">
        <v>319</v>
      </c>
      <c r="J36" s="13" t="s">
        <v>1</v>
      </c>
      <c r="K36" s="12">
        <v>5</v>
      </c>
      <c r="L36" s="12">
        <v>2</v>
      </c>
      <c r="M36" s="11">
        <v>1067.155</v>
      </c>
      <c r="N36" s="11">
        <v>0</v>
      </c>
      <c r="O36" s="11">
        <v>2063.462</v>
      </c>
      <c r="P36" s="11">
        <v>0</v>
      </c>
      <c r="Q36" s="11">
        <v>0</v>
      </c>
      <c r="R36" s="5">
        <v>0</v>
      </c>
      <c r="S36" s="38"/>
    </row>
    <row r="37" spans="1:19" ht="39.75" customHeight="1" x14ac:dyDescent="0.2">
      <c r="A37" s="3"/>
      <c r="B37" s="10">
        <v>301010003</v>
      </c>
      <c r="C37" s="9" t="s">
        <v>510</v>
      </c>
      <c r="D37" s="8"/>
      <c r="E37" s="46"/>
      <c r="F37" s="13" t="s">
        <v>512</v>
      </c>
      <c r="G37" s="13" t="s">
        <v>511</v>
      </c>
      <c r="H37" s="13" t="s">
        <v>3</v>
      </c>
      <c r="I37" s="13" t="s">
        <v>319</v>
      </c>
      <c r="J37" s="13" t="s">
        <v>1</v>
      </c>
      <c r="K37" s="12">
        <v>5</v>
      </c>
      <c r="L37" s="12">
        <v>3</v>
      </c>
      <c r="M37" s="11">
        <v>35</v>
      </c>
      <c r="N37" s="11">
        <v>35</v>
      </c>
      <c r="O37" s="11">
        <v>0</v>
      </c>
      <c r="P37" s="11">
        <v>0</v>
      </c>
      <c r="Q37" s="11">
        <v>0</v>
      </c>
      <c r="R37" s="5">
        <v>0</v>
      </c>
      <c r="S37" s="38"/>
    </row>
    <row r="38" spans="1:19" ht="134.25" customHeight="1" x14ac:dyDescent="0.2">
      <c r="A38" s="3"/>
      <c r="B38" s="10">
        <v>301010003</v>
      </c>
      <c r="C38" s="9" t="s">
        <v>510</v>
      </c>
      <c r="D38" s="8"/>
      <c r="E38" s="46"/>
      <c r="F38" s="13" t="s">
        <v>509</v>
      </c>
      <c r="G38" s="13" t="s">
        <v>508</v>
      </c>
      <c r="H38" s="43" t="s">
        <v>674</v>
      </c>
      <c r="I38" s="43" t="s">
        <v>675</v>
      </c>
      <c r="J38" s="43" t="s">
        <v>676</v>
      </c>
      <c r="K38" s="12">
        <v>5</v>
      </c>
      <c r="L38" s="12">
        <v>5</v>
      </c>
      <c r="M38" s="11">
        <v>0</v>
      </c>
      <c r="N38" s="11">
        <v>0</v>
      </c>
      <c r="O38" s="11">
        <v>0</v>
      </c>
      <c r="P38" s="11">
        <v>25637.753000000001</v>
      </c>
      <c r="Q38" s="11">
        <v>32904.606</v>
      </c>
      <c r="R38" s="5">
        <v>38988.427000000003</v>
      </c>
      <c r="S38" s="38"/>
    </row>
    <row r="39" spans="1:19" ht="32.25" customHeight="1" x14ac:dyDescent="0.2">
      <c r="A39" s="3"/>
      <c r="B39" s="10"/>
      <c r="C39" s="9"/>
      <c r="D39" s="8"/>
      <c r="E39" s="20"/>
      <c r="F39" s="13" t="s">
        <v>321</v>
      </c>
      <c r="G39" s="13" t="s">
        <v>320</v>
      </c>
      <c r="H39" s="13" t="s">
        <v>3</v>
      </c>
      <c r="I39" s="13" t="s">
        <v>319</v>
      </c>
      <c r="J39" s="13" t="s">
        <v>1</v>
      </c>
      <c r="K39" s="12">
        <v>5</v>
      </c>
      <c r="L39" s="12">
        <v>1</v>
      </c>
      <c r="M39" s="6">
        <v>1216.567</v>
      </c>
      <c r="N39" s="6">
        <v>99.9</v>
      </c>
      <c r="O39" s="6">
        <v>4066.6669999999999</v>
      </c>
      <c r="P39" s="6">
        <v>0</v>
      </c>
      <c r="Q39" s="6">
        <v>0</v>
      </c>
      <c r="R39" s="5">
        <v>0</v>
      </c>
      <c r="S39" s="38"/>
    </row>
    <row r="40" spans="1:19" ht="85.5" customHeight="1" x14ac:dyDescent="0.2">
      <c r="A40" s="3"/>
      <c r="B40" s="10">
        <v>301010004</v>
      </c>
      <c r="C40" s="9" t="s">
        <v>506</v>
      </c>
      <c r="D40" s="8" t="s">
        <v>507</v>
      </c>
      <c r="E40" s="7" t="s">
        <v>0</v>
      </c>
      <c r="F40" s="7"/>
      <c r="G40" s="80"/>
      <c r="H40" s="80"/>
      <c r="I40" s="80"/>
      <c r="J40" s="80"/>
      <c r="K40" s="80"/>
      <c r="L40" s="80"/>
      <c r="M40" s="6">
        <f>M41</f>
        <v>2068.1729999999998</v>
      </c>
      <c r="N40" s="6">
        <f>N41</f>
        <v>1445.463</v>
      </c>
      <c r="O40" s="6">
        <f t="shared" ref="O40:R40" si="6">O41</f>
        <v>1999.6</v>
      </c>
      <c r="P40" s="6">
        <f t="shared" si="6"/>
        <v>0</v>
      </c>
      <c r="Q40" s="6">
        <f t="shared" si="6"/>
        <v>0</v>
      </c>
      <c r="R40" s="5">
        <f t="shared" si="6"/>
        <v>0</v>
      </c>
      <c r="S40" s="38"/>
    </row>
    <row r="41" spans="1:19" ht="32.25" customHeight="1" x14ac:dyDescent="0.2">
      <c r="A41" s="3"/>
      <c r="B41" s="10"/>
      <c r="C41" s="9" t="s">
        <v>0</v>
      </c>
      <c r="D41" s="8" t="s">
        <v>0</v>
      </c>
      <c r="E41" s="7" t="s">
        <v>79</v>
      </c>
      <c r="F41" s="7"/>
      <c r="G41" s="80"/>
      <c r="H41" s="80"/>
      <c r="I41" s="80"/>
      <c r="J41" s="80"/>
      <c r="K41" s="80"/>
      <c r="L41" s="80"/>
      <c r="M41" s="6">
        <f>M42</f>
        <v>2068.1729999999998</v>
      </c>
      <c r="N41" s="6">
        <f t="shared" ref="N41:R41" si="7">N42</f>
        <v>1445.463</v>
      </c>
      <c r="O41" s="6">
        <f t="shared" si="7"/>
        <v>1999.6</v>
      </c>
      <c r="P41" s="6">
        <f t="shared" si="7"/>
        <v>0</v>
      </c>
      <c r="Q41" s="6">
        <f t="shared" si="7"/>
        <v>0</v>
      </c>
      <c r="R41" s="5">
        <f t="shared" si="7"/>
        <v>0</v>
      </c>
      <c r="S41" s="38"/>
    </row>
    <row r="42" spans="1:19" ht="167.25" customHeight="1" x14ac:dyDescent="0.2">
      <c r="A42" s="3"/>
      <c r="B42" s="10">
        <v>301010004</v>
      </c>
      <c r="C42" s="9" t="s">
        <v>506</v>
      </c>
      <c r="D42" s="8"/>
      <c r="E42" s="46"/>
      <c r="F42" s="13" t="s">
        <v>505</v>
      </c>
      <c r="G42" s="13" t="s">
        <v>504</v>
      </c>
      <c r="H42" s="43" t="s">
        <v>677</v>
      </c>
      <c r="I42" s="43" t="s">
        <v>678</v>
      </c>
      <c r="J42" s="43" t="s">
        <v>679</v>
      </c>
      <c r="K42" s="12">
        <v>5</v>
      </c>
      <c r="L42" s="12">
        <v>2</v>
      </c>
      <c r="M42" s="6">
        <v>2068.1729999999998</v>
      </c>
      <c r="N42" s="6">
        <v>1445.463</v>
      </c>
      <c r="O42" s="6">
        <v>1999.6</v>
      </c>
      <c r="P42" s="6">
        <v>0</v>
      </c>
      <c r="Q42" s="6">
        <v>0</v>
      </c>
      <c r="R42" s="5">
        <v>0</v>
      </c>
      <c r="S42" s="38"/>
    </row>
    <row r="43" spans="1:19" ht="210.75" customHeight="1" x14ac:dyDescent="0.2">
      <c r="A43" s="3"/>
      <c r="B43" s="10">
        <v>301010005</v>
      </c>
      <c r="C43" s="9" t="s">
        <v>502</v>
      </c>
      <c r="D43" s="8" t="s">
        <v>503</v>
      </c>
      <c r="E43" s="7" t="s">
        <v>0</v>
      </c>
      <c r="F43" s="7"/>
      <c r="G43" s="80"/>
      <c r="H43" s="80"/>
      <c r="I43" s="80"/>
      <c r="J43" s="80"/>
      <c r="K43" s="80"/>
      <c r="L43" s="80"/>
      <c r="M43" s="6">
        <f>M44</f>
        <v>83883.938999999998</v>
      </c>
      <c r="N43" s="6">
        <f>N44</f>
        <v>19013.464</v>
      </c>
      <c r="O43" s="6">
        <f t="shared" ref="O43:R43" si="8">O44</f>
        <v>234221.636</v>
      </c>
      <c r="P43" s="6">
        <f t="shared" si="8"/>
        <v>249592.55600000001</v>
      </c>
      <c r="Q43" s="6">
        <f t="shared" si="8"/>
        <v>305856.59000000003</v>
      </c>
      <c r="R43" s="5">
        <f t="shared" si="8"/>
        <v>371050.701</v>
      </c>
      <c r="S43" s="38"/>
    </row>
    <row r="44" spans="1:19" ht="32.25" customHeight="1" x14ac:dyDescent="0.2">
      <c r="A44" s="3"/>
      <c r="B44" s="10"/>
      <c r="C44" s="9" t="s">
        <v>0</v>
      </c>
      <c r="D44" s="8" t="s">
        <v>0</v>
      </c>
      <c r="E44" s="7" t="s">
        <v>79</v>
      </c>
      <c r="F44" s="7"/>
      <c r="G44" s="80"/>
      <c r="H44" s="80"/>
      <c r="I44" s="80"/>
      <c r="J44" s="80"/>
      <c r="K44" s="80"/>
      <c r="L44" s="80"/>
      <c r="M44" s="6">
        <f>M45</f>
        <v>83883.938999999998</v>
      </c>
      <c r="N44" s="6">
        <f t="shared" ref="N44:R44" si="9">N45</f>
        <v>19013.464</v>
      </c>
      <c r="O44" s="6">
        <f t="shared" si="9"/>
        <v>234221.636</v>
      </c>
      <c r="P44" s="6">
        <f t="shared" si="9"/>
        <v>249592.55600000001</v>
      </c>
      <c r="Q44" s="6">
        <f t="shared" si="9"/>
        <v>305856.59000000003</v>
      </c>
      <c r="R44" s="5">
        <f t="shared" si="9"/>
        <v>371050.701</v>
      </c>
      <c r="S44" s="38"/>
    </row>
    <row r="45" spans="1:19" ht="347.25" customHeight="1" x14ac:dyDescent="0.2">
      <c r="A45" s="3"/>
      <c r="B45" s="10">
        <v>301010005</v>
      </c>
      <c r="C45" s="9" t="s">
        <v>502</v>
      </c>
      <c r="D45" s="8"/>
      <c r="E45" s="46"/>
      <c r="F45" s="13" t="s">
        <v>501</v>
      </c>
      <c r="G45" s="13" t="s">
        <v>500</v>
      </c>
      <c r="H45" s="43" t="s">
        <v>680</v>
      </c>
      <c r="I45" s="43" t="s">
        <v>681</v>
      </c>
      <c r="J45" s="43" t="s">
        <v>682</v>
      </c>
      <c r="K45" s="12">
        <v>4</v>
      </c>
      <c r="L45" s="12">
        <v>9</v>
      </c>
      <c r="M45" s="6">
        <v>83883.938999999998</v>
      </c>
      <c r="N45" s="6">
        <v>19013.464</v>
      </c>
      <c r="O45" s="6">
        <v>234221.636</v>
      </c>
      <c r="P45" s="6">
        <v>249592.55600000001</v>
      </c>
      <c r="Q45" s="6">
        <v>305856.59000000003</v>
      </c>
      <c r="R45" s="5">
        <v>371050.701</v>
      </c>
      <c r="S45" s="38"/>
    </row>
    <row r="46" spans="1:19" ht="101.25" customHeight="1" x14ac:dyDescent="0.2">
      <c r="A46" s="3"/>
      <c r="B46" s="10">
        <v>301010011</v>
      </c>
      <c r="C46" s="9" t="s">
        <v>494</v>
      </c>
      <c r="D46" s="8" t="s">
        <v>499</v>
      </c>
      <c r="E46" s="7" t="s">
        <v>0</v>
      </c>
      <c r="F46" s="7"/>
      <c r="G46" s="80"/>
      <c r="H46" s="80"/>
      <c r="I46" s="80"/>
      <c r="J46" s="80"/>
      <c r="K46" s="80"/>
      <c r="L46" s="80"/>
      <c r="M46" s="6">
        <f>M47+M50+M52</f>
        <v>2474</v>
      </c>
      <c r="N46" s="6">
        <f>N47+N50+N52</f>
        <v>2470.0870000000004</v>
      </c>
      <c r="O46" s="6">
        <f>O47+O50+O52</f>
        <v>3348.8919999999998</v>
      </c>
      <c r="P46" s="6">
        <f t="shared" ref="P46:R46" si="10">P47+P50+P52</f>
        <v>1924</v>
      </c>
      <c r="Q46" s="6">
        <f t="shared" si="10"/>
        <v>1494</v>
      </c>
      <c r="R46" s="5">
        <f t="shared" si="10"/>
        <v>1844</v>
      </c>
      <c r="S46" s="38"/>
    </row>
    <row r="47" spans="1:19" ht="21.75" customHeight="1" x14ac:dyDescent="0.2">
      <c r="A47" s="3"/>
      <c r="B47" s="10"/>
      <c r="C47" s="9" t="s">
        <v>0</v>
      </c>
      <c r="D47" s="8" t="s">
        <v>0</v>
      </c>
      <c r="E47" s="7" t="s">
        <v>84</v>
      </c>
      <c r="F47" s="7"/>
      <c r="G47" s="80"/>
      <c r="H47" s="80"/>
      <c r="I47" s="80"/>
      <c r="J47" s="80"/>
      <c r="K47" s="80"/>
      <c r="L47" s="80"/>
      <c r="M47" s="6">
        <f>M48+M49</f>
        <v>1513.251</v>
      </c>
      <c r="N47" s="6">
        <f>N48+N49</f>
        <v>1509.7460000000001</v>
      </c>
      <c r="O47" s="6">
        <f>O48+O49</f>
        <v>1606.7</v>
      </c>
      <c r="P47" s="6">
        <f t="shared" ref="P47:R47" si="11">P48</f>
        <v>1380</v>
      </c>
      <c r="Q47" s="6">
        <f t="shared" si="11"/>
        <v>950</v>
      </c>
      <c r="R47" s="5">
        <f t="shared" si="11"/>
        <v>1300</v>
      </c>
      <c r="S47" s="38"/>
    </row>
    <row r="48" spans="1:19" ht="409.5" customHeight="1" x14ac:dyDescent="0.2">
      <c r="A48" s="3"/>
      <c r="B48" s="10">
        <v>301010011</v>
      </c>
      <c r="C48" s="9" t="s">
        <v>494</v>
      </c>
      <c r="D48" s="8"/>
      <c r="E48" s="46"/>
      <c r="F48" s="13" t="s">
        <v>498</v>
      </c>
      <c r="G48" s="13" t="s">
        <v>497</v>
      </c>
      <c r="H48" s="43" t="s">
        <v>683</v>
      </c>
      <c r="I48" s="43" t="s">
        <v>684</v>
      </c>
      <c r="J48" s="43" t="s">
        <v>685</v>
      </c>
      <c r="K48" s="12">
        <v>4</v>
      </c>
      <c r="L48" s="12">
        <v>10</v>
      </c>
      <c r="M48" s="6">
        <v>1223.251</v>
      </c>
      <c r="N48" s="6">
        <v>1222.146</v>
      </c>
      <c r="O48" s="6">
        <v>1316.7</v>
      </c>
      <c r="P48" s="6">
        <v>1380</v>
      </c>
      <c r="Q48" s="6">
        <v>950</v>
      </c>
      <c r="R48" s="5">
        <v>1300</v>
      </c>
      <c r="S48" s="38"/>
    </row>
    <row r="49" spans="1:19" s="42" customFormat="1" ht="32.25" customHeight="1" x14ac:dyDescent="0.2">
      <c r="A49" s="39"/>
      <c r="B49" s="40"/>
      <c r="C49" s="41"/>
      <c r="D49" s="8"/>
      <c r="E49" s="20"/>
      <c r="F49" s="13" t="s">
        <v>602</v>
      </c>
      <c r="G49" s="13" t="s">
        <v>603</v>
      </c>
      <c r="H49" s="13" t="s">
        <v>3</v>
      </c>
      <c r="I49" s="13" t="s">
        <v>495</v>
      </c>
      <c r="J49" s="13" t="s">
        <v>1</v>
      </c>
      <c r="K49" s="12">
        <v>3</v>
      </c>
      <c r="L49" s="12">
        <v>14</v>
      </c>
      <c r="M49" s="6">
        <v>290</v>
      </c>
      <c r="N49" s="6">
        <v>287.60000000000002</v>
      </c>
      <c r="O49" s="6">
        <v>290</v>
      </c>
      <c r="P49" s="6">
        <v>0</v>
      </c>
      <c r="Q49" s="6">
        <v>0</v>
      </c>
      <c r="R49" s="5">
        <v>0</v>
      </c>
      <c r="S49" s="72"/>
    </row>
    <row r="50" spans="1:19" ht="32.25" customHeight="1" x14ac:dyDescent="0.2">
      <c r="A50" s="3"/>
      <c r="B50" s="10"/>
      <c r="C50" s="9" t="s">
        <v>0</v>
      </c>
      <c r="D50" s="8" t="s">
        <v>0</v>
      </c>
      <c r="E50" s="7" t="s">
        <v>123</v>
      </c>
      <c r="F50" s="7"/>
      <c r="G50" s="80"/>
      <c r="H50" s="80"/>
      <c r="I50" s="80"/>
      <c r="J50" s="80"/>
      <c r="K50" s="80"/>
      <c r="L50" s="80"/>
      <c r="M50" s="6">
        <f>M51</f>
        <v>514</v>
      </c>
      <c r="N50" s="6">
        <f t="shared" ref="N50:R50" si="12">N51</f>
        <v>513.59199999999998</v>
      </c>
      <c r="O50" s="6">
        <f t="shared" si="12"/>
        <v>312.19200000000001</v>
      </c>
      <c r="P50" s="6">
        <f t="shared" si="12"/>
        <v>314</v>
      </c>
      <c r="Q50" s="6">
        <f t="shared" si="12"/>
        <v>314</v>
      </c>
      <c r="R50" s="5">
        <f t="shared" si="12"/>
        <v>314</v>
      </c>
      <c r="S50" s="38"/>
    </row>
    <row r="51" spans="1:19" ht="229.5" customHeight="1" x14ac:dyDescent="0.2">
      <c r="A51" s="3"/>
      <c r="B51" s="10">
        <v>301010011</v>
      </c>
      <c r="C51" s="9" t="s">
        <v>494</v>
      </c>
      <c r="D51" s="8"/>
      <c r="E51" s="46"/>
      <c r="F51" s="13" t="s">
        <v>221</v>
      </c>
      <c r="G51" s="13" t="s">
        <v>496</v>
      </c>
      <c r="H51" s="43" t="s">
        <v>686</v>
      </c>
      <c r="I51" s="43" t="s">
        <v>687</v>
      </c>
      <c r="J51" s="43" t="s">
        <v>688</v>
      </c>
      <c r="K51" s="12">
        <v>7</v>
      </c>
      <c r="L51" s="12">
        <v>9</v>
      </c>
      <c r="M51" s="6">
        <v>514</v>
      </c>
      <c r="N51" s="6">
        <v>513.59199999999998</v>
      </c>
      <c r="O51" s="6">
        <v>312.19200000000001</v>
      </c>
      <c r="P51" s="6">
        <v>314</v>
      </c>
      <c r="Q51" s="6">
        <v>314</v>
      </c>
      <c r="R51" s="5">
        <v>314</v>
      </c>
      <c r="S51" s="38"/>
    </row>
    <row r="52" spans="1:19" ht="21.75" customHeight="1" x14ac:dyDescent="0.2">
      <c r="A52" s="3"/>
      <c r="B52" s="10"/>
      <c r="C52" s="9" t="s">
        <v>0</v>
      </c>
      <c r="D52" s="8" t="s">
        <v>0</v>
      </c>
      <c r="E52" s="7" t="s">
        <v>222</v>
      </c>
      <c r="F52" s="7"/>
      <c r="G52" s="80"/>
      <c r="H52" s="80"/>
      <c r="I52" s="80"/>
      <c r="J52" s="80"/>
      <c r="K52" s="80"/>
      <c r="L52" s="80"/>
      <c r="M52" s="6">
        <f>M53</f>
        <v>446.74900000000002</v>
      </c>
      <c r="N52" s="6">
        <f t="shared" ref="N52:R52" si="13">N53</f>
        <v>446.74900000000002</v>
      </c>
      <c r="O52" s="6">
        <f t="shared" si="13"/>
        <v>1430</v>
      </c>
      <c r="P52" s="6">
        <f t="shared" si="13"/>
        <v>230</v>
      </c>
      <c r="Q52" s="6">
        <f t="shared" si="13"/>
        <v>230</v>
      </c>
      <c r="R52" s="5">
        <f t="shared" si="13"/>
        <v>230</v>
      </c>
      <c r="S52" s="38"/>
    </row>
    <row r="53" spans="1:19" ht="298.5" customHeight="1" x14ac:dyDescent="0.2">
      <c r="A53" s="3"/>
      <c r="B53" s="10">
        <v>301010011</v>
      </c>
      <c r="C53" s="9" t="s">
        <v>494</v>
      </c>
      <c r="D53" s="8"/>
      <c r="E53" s="46"/>
      <c r="F53" s="13" t="s">
        <v>277</v>
      </c>
      <c r="G53" s="13" t="s">
        <v>493</v>
      </c>
      <c r="H53" s="43" t="s">
        <v>689</v>
      </c>
      <c r="I53" s="43" t="s">
        <v>690</v>
      </c>
      <c r="J53" s="43" t="s">
        <v>691</v>
      </c>
      <c r="K53" s="12">
        <v>8</v>
      </c>
      <c r="L53" s="12">
        <v>1</v>
      </c>
      <c r="M53" s="11">
        <v>446.74900000000002</v>
      </c>
      <c r="N53" s="11">
        <v>446.74900000000002</v>
      </c>
      <c r="O53" s="11">
        <v>1430</v>
      </c>
      <c r="P53" s="11">
        <v>230</v>
      </c>
      <c r="Q53" s="11">
        <v>230</v>
      </c>
      <c r="R53" s="5">
        <v>230</v>
      </c>
      <c r="S53" s="38"/>
    </row>
    <row r="54" spans="1:19" ht="147.75" customHeight="1" x14ac:dyDescent="0.2">
      <c r="A54" s="3"/>
      <c r="B54" s="10">
        <v>301010012</v>
      </c>
      <c r="C54" s="9" t="s">
        <v>491</v>
      </c>
      <c r="D54" s="8" t="s">
        <v>492</v>
      </c>
      <c r="E54" s="7" t="s">
        <v>0</v>
      </c>
      <c r="F54" s="7"/>
      <c r="G54" s="80"/>
      <c r="H54" s="80"/>
      <c r="I54" s="80"/>
      <c r="J54" s="80"/>
      <c r="K54" s="80"/>
      <c r="L54" s="80"/>
      <c r="M54" s="6">
        <f>M55</f>
        <v>0</v>
      </c>
      <c r="N54" s="6">
        <f t="shared" ref="N54:R54" si="14">N55</f>
        <v>0</v>
      </c>
      <c r="O54" s="6">
        <f t="shared" si="14"/>
        <v>3515.23</v>
      </c>
      <c r="P54" s="6">
        <f t="shared" si="14"/>
        <v>5269.6549999999997</v>
      </c>
      <c r="Q54" s="6">
        <f t="shared" si="14"/>
        <v>5809</v>
      </c>
      <c r="R54" s="5">
        <f t="shared" si="14"/>
        <v>5809</v>
      </c>
      <c r="S54" s="38"/>
    </row>
    <row r="55" spans="1:19" ht="21.75" customHeight="1" x14ac:dyDescent="0.2">
      <c r="A55" s="3"/>
      <c r="B55" s="10"/>
      <c r="C55" s="9" t="s">
        <v>0</v>
      </c>
      <c r="D55" s="8" t="s">
        <v>0</v>
      </c>
      <c r="E55" s="7" t="s">
        <v>84</v>
      </c>
      <c r="F55" s="7"/>
      <c r="G55" s="80"/>
      <c r="H55" s="80"/>
      <c r="I55" s="80"/>
      <c r="J55" s="80"/>
      <c r="K55" s="80"/>
      <c r="L55" s="80"/>
      <c r="M55" s="6">
        <f>M56+M57</f>
        <v>0</v>
      </c>
      <c r="N55" s="6">
        <f t="shared" ref="N55:R55" si="15">N56+N57</f>
        <v>0</v>
      </c>
      <c r="O55" s="6">
        <f t="shared" si="15"/>
        <v>3515.23</v>
      </c>
      <c r="P55" s="6">
        <f t="shared" si="15"/>
        <v>5269.6549999999997</v>
      </c>
      <c r="Q55" s="6">
        <f t="shared" si="15"/>
        <v>5809</v>
      </c>
      <c r="R55" s="5">
        <f t="shared" si="15"/>
        <v>5809</v>
      </c>
      <c r="S55" s="38"/>
    </row>
    <row r="56" spans="1:19" ht="325.5" customHeight="1" x14ac:dyDescent="0.2">
      <c r="A56" s="3"/>
      <c r="B56" s="10">
        <v>301010012</v>
      </c>
      <c r="C56" s="9" t="s">
        <v>491</v>
      </c>
      <c r="D56" s="8"/>
      <c r="E56" s="46"/>
      <c r="F56" s="13" t="s">
        <v>490</v>
      </c>
      <c r="G56" s="13" t="s">
        <v>489</v>
      </c>
      <c r="H56" s="43" t="s">
        <v>692</v>
      </c>
      <c r="I56" s="43" t="s">
        <v>693</v>
      </c>
      <c r="J56" s="43" t="s">
        <v>694</v>
      </c>
      <c r="K56" s="12">
        <v>1</v>
      </c>
      <c r="L56" s="12">
        <v>13</v>
      </c>
      <c r="M56" s="11">
        <v>0</v>
      </c>
      <c r="N56" s="11">
        <v>0</v>
      </c>
      <c r="O56" s="11">
        <v>3515.23</v>
      </c>
      <c r="P56" s="11">
        <v>2870.5549999999998</v>
      </c>
      <c r="Q56" s="11">
        <v>3509</v>
      </c>
      <c r="R56" s="5">
        <v>3509</v>
      </c>
      <c r="S56" s="38"/>
    </row>
    <row r="57" spans="1:19" ht="344.25" customHeight="1" x14ac:dyDescent="0.2">
      <c r="A57" s="3"/>
      <c r="B57" s="10">
        <v>301010012</v>
      </c>
      <c r="C57" s="9" t="s">
        <v>491</v>
      </c>
      <c r="D57" s="8"/>
      <c r="E57" s="46"/>
      <c r="F57" s="13" t="s">
        <v>490</v>
      </c>
      <c r="G57" s="13" t="s">
        <v>489</v>
      </c>
      <c r="H57" s="43" t="s">
        <v>692</v>
      </c>
      <c r="I57" s="43" t="s">
        <v>693</v>
      </c>
      <c r="J57" s="43" t="s">
        <v>694</v>
      </c>
      <c r="K57" s="12">
        <v>4</v>
      </c>
      <c r="L57" s="12">
        <v>12</v>
      </c>
      <c r="M57" s="11">
        <v>0</v>
      </c>
      <c r="N57" s="11">
        <v>0</v>
      </c>
      <c r="O57" s="11">
        <v>0</v>
      </c>
      <c r="P57" s="11">
        <v>2399.1</v>
      </c>
      <c r="Q57" s="11">
        <v>2300</v>
      </c>
      <c r="R57" s="5">
        <v>2300</v>
      </c>
      <c r="S57" s="38"/>
    </row>
    <row r="58" spans="1:19" ht="63.75" customHeight="1" x14ac:dyDescent="0.2">
      <c r="A58" s="3"/>
      <c r="B58" s="10">
        <v>301010013</v>
      </c>
      <c r="C58" s="9" t="s">
        <v>487</v>
      </c>
      <c r="D58" s="8" t="s">
        <v>488</v>
      </c>
      <c r="E58" s="7" t="s">
        <v>0</v>
      </c>
      <c r="F58" s="7"/>
      <c r="G58" s="80"/>
      <c r="H58" s="80"/>
      <c r="I58" s="80"/>
      <c r="J58" s="80"/>
      <c r="K58" s="80"/>
      <c r="L58" s="80"/>
      <c r="M58" s="6">
        <f>M59</f>
        <v>860</v>
      </c>
      <c r="N58" s="6">
        <f t="shared" ref="N58:R58" si="16">N59</f>
        <v>860</v>
      </c>
      <c r="O58" s="6">
        <f t="shared" si="16"/>
        <v>720</v>
      </c>
      <c r="P58" s="6">
        <f t="shared" si="16"/>
        <v>0</v>
      </c>
      <c r="Q58" s="6">
        <f t="shared" si="16"/>
        <v>0</v>
      </c>
      <c r="R58" s="5">
        <f t="shared" si="16"/>
        <v>0</v>
      </c>
      <c r="S58" s="38"/>
    </row>
    <row r="59" spans="1:19" ht="21.75" customHeight="1" x14ac:dyDescent="0.2">
      <c r="A59" s="3"/>
      <c r="B59" s="10"/>
      <c r="C59" s="9" t="s">
        <v>0</v>
      </c>
      <c r="D59" s="8" t="s">
        <v>0</v>
      </c>
      <c r="E59" s="7" t="s">
        <v>84</v>
      </c>
      <c r="F59" s="7"/>
      <c r="G59" s="80"/>
      <c r="H59" s="80"/>
      <c r="I59" s="80"/>
      <c r="J59" s="80"/>
      <c r="K59" s="80"/>
      <c r="L59" s="80"/>
      <c r="M59" s="6">
        <f>M60+M61</f>
        <v>860</v>
      </c>
      <c r="N59" s="6">
        <f t="shared" ref="N59:R59" si="17">N60+N61</f>
        <v>860</v>
      </c>
      <c r="O59" s="6">
        <f t="shared" si="17"/>
        <v>720</v>
      </c>
      <c r="P59" s="6">
        <f t="shared" si="17"/>
        <v>0</v>
      </c>
      <c r="Q59" s="6">
        <f t="shared" si="17"/>
        <v>0</v>
      </c>
      <c r="R59" s="5">
        <f t="shared" si="17"/>
        <v>0</v>
      </c>
      <c r="S59" s="38"/>
    </row>
    <row r="60" spans="1:19" ht="80.25" customHeight="1" x14ac:dyDescent="0.2">
      <c r="A60" s="3"/>
      <c r="B60" s="10">
        <v>301010013</v>
      </c>
      <c r="C60" s="9" t="s">
        <v>487</v>
      </c>
      <c r="D60" s="8"/>
      <c r="E60" s="46"/>
      <c r="F60" s="13" t="s">
        <v>486</v>
      </c>
      <c r="G60" s="13" t="s">
        <v>485</v>
      </c>
      <c r="H60" s="43" t="s">
        <v>695</v>
      </c>
      <c r="I60" s="43" t="s">
        <v>696</v>
      </c>
      <c r="J60" s="43" t="s">
        <v>697</v>
      </c>
      <c r="K60" s="12">
        <v>1</v>
      </c>
      <c r="L60" s="12">
        <v>13</v>
      </c>
      <c r="M60" s="11">
        <v>520</v>
      </c>
      <c r="N60" s="11">
        <v>520</v>
      </c>
      <c r="O60" s="6">
        <v>660</v>
      </c>
      <c r="P60" s="11">
        <v>0</v>
      </c>
      <c r="Q60" s="11">
        <v>0</v>
      </c>
      <c r="R60" s="5">
        <v>0</v>
      </c>
      <c r="S60" s="38"/>
    </row>
    <row r="61" spans="1:19" ht="90" customHeight="1" x14ac:dyDescent="0.2">
      <c r="A61" s="3"/>
      <c r="B61" s="10">
        <v>301010013</v>
      </c>
      <c r="C61" s="9" t="s">
        <v>487</v>
      </c>
      <c r="D61" s="8"/>
      <c r="E61" s="46"/>
      <c r="F61" s="13" t="s">
        <v>486</v>
      </c>
      <c r="G61" s="13" t="s">
        <v>485</v>
      </c>
      <c r="H61" s="43" t="s">
        <v>695</v>
      </c>
      <c r="I61" s="43" t="s">
        <v>696</v>
      </c>
      <c r="J61" s="43" t="s">
        <v>697</v>
      </c>
      <c r="K61" s="12">
        <v>3</v>
      </c>
      <c r="L61" s="12">
        <v>9</v>
      </c>
      <c r="M61" s="11">
        <v>340</v>
      </c>
      <c r="N61" s="11">
        <v>340</v>
      </c>
      <c r="O61" s="11">
        <f>40+20</f>
        <v>60</v>
      </c>
      <c r="P61" s="11">
        <v>0</v>
      </c>
      <c r="Q61" s="11">
        <v>0</v>
      </c>
      <c r="R61" s="5">
        <v>0</v>
      </c>
      <c r="S61" s="38">
        <v>40</v>
      </c>
    </row>
    <row r="62" spans="1:19" ht="42.75" customHeight="1" x14ac:dyDescent="0.2">
      <c r="A62" s="3"/>
      <c r="B62" s="10">
        <v>301010016</v>
      </c>
      <c r="C62" s="9" t="s">
        <v>482</v>
      </c>
      <c r="D62" s="8" t="s">
        <v>484</v>
      </c>
      <c r="E62" s="7" t="s">
        <v>0</v>
      </c>
      <c r="F62" s="7"/>
      <c r="G62" s="80"/>
      <c r="H62" s="80"/>
      <c r="I62" s="80"/>
      <c r="J62" s="80"/>
      <c r="K62" s="80"/>
      <c r="L62" s="80"/>
      <c r="M62" s="6">
        <f>M63+M65</f>
        <v>1057</v>
      </c>
      <c r="N62" s="6">
        <f>N63+N65</f>
        <v>1056.0819999999999</v>
      </c>
      <c r="O62" s="6">
        <f>O63+O65</f>
        <v>1369.71</v>
      </c>
      <c r="P62" s="6">
        <f t="shared" ref="P62:R62" si="18">P63+P65</f>
        <v>1049.538</v>
      </c>
      <c r="Q62" s="6">
        <f t="shared" si="18"/>
        <v>1000</v>
      </c>
      <c r="R62" s="5">
        <f t="shared" si="18"/>
        <v>1000</v>
      </c>
      <c r="S62" s="38"/>
    </row>
    <row r="63" spans="1:19" ht="38.25" customHeight="1" x14ac:dyDescent="0.2">
      <c r="A63" s="3"/>
      <c r="B63" s="10"/>
      <c r="C63" s="9" t="s">
        <v>0</v>
      </c>
      <c r="D63" s="8" t="s">
        <v>0</v>
      </c>
      <c r="E63" s="7" t="s">
        <v>84</v>
      </c>
      <c r="F63" s="7"/>
      <c r="G63" s="80"/>
      <c r="H63" s="80"/>
      <c r="I63" s="80"/>
      <c r="J63" s="80"/>
      <c r="K63" s="80"/>
      <c r="L63" s="80"/>
      <c r="M63" s="6">
        <v>457</v>
      </c>
      <c r="N63" s="6">
        <v>456.08199999999999</v>
      </c>
      <c r="O63" s="6">
        <f>O64</f>
        <v>669.71</v>
      </c>
      <c r="P63" s="6">
        <v>449.53800000000001</v>
      </c>
      <c r="Q63" s="6">
        <v>400</v>
      </c>
      <c r="R63" s="5">
        <v>400</v>
      </c>
      <c r="S63" s="38"/>
    </row>
    <row r="64" spans="1:19" ht="409.5" customHeight="1" x14ac:dyDescent="0.2">
      <c r="A64" s="3"/>
      <c r="B64" s="10">
        <v>301010016</v>
      </c>
      <c r="C64" s="9" t="s">
        <v>482</v>
      </c>
      <c r="D64" s="8"/>
      <c r="E64" s="46"/>
      <c r="F64" s="13" t="s">
        <v>52</v>
      </c>
      <c r="G64" s="13" t="s">
        <v>483</v>
      </c>
      <c r="H64" s="43" t="s">
        <v>698</v>
      </c>
      <c r="I64" s="43" t="s">
        <v>699</v>
      </c>
      <c r="J64" s="43" t="s">
        <v>700</v>
      </c>
      <c r="K64" s="12">
        <v>6</v>
      </c>
      <c r="L64" s="12">
        <v>5</v>
      </c>
      <c r="M64" s="6">
        <v>457</v>
      </c>
      <c r="N64" s="6">
        <v>456.08199999999999</v>
      </c>
      <c r="O64" s="6">
        <v>669.71</v>
      </c>
      <c r="P64" s="6">
        <v>449.53800000000001</v>
      </c>
      <c r="Q64" s="6">
        <v>400</v>
      </c>
      <c r="R64" s="5">
        <v>400</v>
      </c>
      <c r="S64" s="38"/>
    </row>
    <row r="65" spans="1:19" ht="32.25" customHeight="1" x14ac:dyDescent="0.2">
      <c r="A65" s="3"/>
      <c r="B65" s="10"/>
      <c r="C65" s="9" t="s">
        <v>0</v>
      </c>
      <c r="D65" s="8" t="s">
        <v>0</v>
      </c>
      <c r="E65" s="7" t="s">
        <v>123</v>
      </c>
      <c r="F65" s="7"/>
      <c r="G65" s="80"/>
      <c r="H65" s="80"/>
      <c r="I65" s="80"/>
      <c r="J65" s="80"/>
      <c r="K65" s="80"/>
      <c r="L65" s="80"/>
      <c r="M65" s="6">
        <v>600</v>
      </c>
      <c r="N65" s="6">
        <v>600</v>
      </c>
      <c r="O65" s="6">
        <f>O66</f>
        <v>700</v>
      </c>
      <c r="P65" s="6">
        <v>600</v>
      </c>
      <c r="Q65" s="6">
        <v>600</v>
      </c>
      <c r="R65" s="5">
        <v>600</v>
      </c>
      <c r="S65" s="38"/>
    </row>
    <row r="66" spans="1:19" ht="180" customHeight="1" x14ac:dyDescent="0.2">
      <c r="A66" s="3"/>
      <c r="B66" s="10">
        <v>301010016</v>
      </c>
      <c r="C66" s="9" t="s">
        <v>482</v>
      </c>
      <c r="D66" s="8"/>
      <c r="E66" s="46"/>
      <c r="F66" s="13" t="s">
        <v>157</v>
      </c>
      <c r="G66" s="13" t="s">
        <v>481</v>
      </c>
      <c r="H66" s="43" t="s">
        <v>701</v>
      </c>
      <c r="I66" s="43" t="s">
        <v>702</v>
      </c>
      <c r="J66" s="43" t="s">
        <v>703</v>
      </c>
      <c r="K66" s="12">
        <v>6</v>
      </c>
      <c r="L66" s="12">
        <v>5</v>
      </c>
      <c r="M66" s="11">
        <v>600</v>
      </c>
      <c r="N66" s="11">
        <v>600</v>
      </c>
      <c r="O66" s="11">
        <v>700</v>
      </c>
      <c r="P66" s="11">
        <v>600</v>
      </c>
      <c r="Q66" s="11">
        <v>600</v>
      </c>
      <c r="R66" s="5">
        <v>600</v>
      </c>
      <c r="S66" s="38"/>
    </row>
    <row r="67" spans="1:19" ht="370.5" customHeight="1" x14ac:dyDescent="0.2">
      <c r="A67" s="3"/>
      <c r="B67" s="10">
        <v>301010022</v>
      </c>
      <c r="C67" s="9" t="s">
        <v>448</v>
      </c>
      <c r="D67" s="8" t="s">
        <v>480</v>
      </c>
      <c r="E67" s="7" t="s">
        <v>0</v>
      </c>
      <c r="F67" s="7"/>
      <c r="G67" s="80"/>
      <c r="H67" s="80"/>
      <c r="I67" s="80"/>
      <c r="J67" s="80"/>
      <c r="K67" s="80"/>
      <c r="L67" s="80"/>
      <c r="M67" s="6">
        <f>M68+M85+M93</f>
        <v>846022.91</v>
      </c>
      <c r="N67" s="6">
        <f>N68+N85+N93</f>
        <v>738817.04200000002</v>
      </c>
      <c r="O67" s="6">
        <f>O68+O85+O93</f>
        <v>855769.58100000001</v>
      </c>
      <c r="P67" s="6">
        <f t="shared" ref="P67:R67" si="19">P68+P85+P93</f>
        <v>522125.63500000001</v>
      </c>
      <c r="Q67" s="6">
        <f t="shared" si="19"/>
        <v>503987.64299999998</v>
      </c>
      <c r="R67" s="5">
        <f t="shared" si="19"/>
        <v>498305.37</v>
      </c>
      <c r="S67" s="38"/>
    </row>
    <row r="68" spans="1:19" ht="32.25" customHeight="1" x14ac:dyDescent="0.2">
      <c r="A68" s="3"/>
      <c r="B68" s="10"/>
      <c r="C68" s="9" t="s">
        <v>0</v>
      </c>
      <c r="D68" s="8" t="s">
        <v>0</v>
      </c>
      <c r="E68" s="7" t="s">
        <v>123</v>
      </c>
      <c r="F68" s="7"/>
      <c r="G68" s="80"/>
      <c r="H68" s="80"/>
      <c r="I68" s="80"/>
      <c r="J68" s="80"/>
      <c r="K68" s="80"/>
      <c r="L68" s="80"/>
      <c r="M68" s="6">
        <f>M69+M70+M71+M72+M73+M74+M75+M76+M77+M78+M79+M80+M81+M82+M83+M84</f>
        <v>486405.701</v>
      </c>
      <c r="N68" s="6">
        <f t="shared" ref="N68:R68" si="20">N69+N70+N71+N72+N73+N74+N75+N76+N77+N78+N79+N80+N81+N82+N83+N84</f>
        <v>486403.065</v>
      </c>
      <c r="O68" s="6">
        <f t="shared" si="20"/>
        <v>482855.63</v>
      </c>
      <c r="P68" s="6">
        <f t="shared" si="20"/>
        <v>404663.16600000003</v>
      </c>
      <c r="Q68" s="6">
        <f t="shared" si="20"/>
        <v>383067.39899999998</v>
      </c>
      <c r="R68" s="5">
        <f t="shared" si="20"/>
        <v>378166.04499999998</v>
      </c>
      <c r="S68" s="38"/>
    </row>
    <row r="69" spans="1:19" ht="171.75" customHeight="1" x14ac:dyDescent="0.2">
      <c r="A69" s="3"/>
      <c r="B69" s="10">
        <v>301010022</v>
      </c>
      <c r="C69" s="9" t="s">
        <v>448</v>
      </c>
      <c r="D69" s="8"/>
      <c r="E69" s="46"/>
      <c r="F69" s="13" t="s">
        <v>127</v>
      </c>
      <c r="G69" s="13" t="s">
        <v>479</v>
      </c>
      <c r="H69" s="43" t="s">
        <v>704</v>
      </c>
      <c r="I69" s="43" t="s">
        <v>705</v>
      </c>
      <c r="J69" s="43" t="s">
        <v>706</v>
      </c>
      <c r="K69" s="12">
        <v>7</v>
      </c>
      <c r="L69" s="12">
        <v>7</v>
      </c>
      <c r="M69" s="11">
        <v>3525.8</v>
      </c>
      <c r="N69" s="11">
        <v>3525.8</v>
      </c>
      <c r="O69" s="11">
        <v>3400.6</v>
      </c>
      <c r="P69" s="11">
        <v>3348.5</v>
      </c>
      <c r="Q69" s="11">
        <v>3348.5</v>
      </c>
      <c r="R69" s="5">
        <v>3348.5</v>
      </c>
      <c r="S69" s="73"/>
    </row>
    <row r="70" spans="1:19" ht="176.25" customHeight="1" x14ac:dyDescent="0.2">
      <c r="A70" s="3"/>
      <c r="B70" s="10">
        <v>301010022</v>
      </c>
      <c r="C70" s="9" t="s">
        <v>448</v>
      </c>
      <c r="D70" s="8"/>
      <c r="E70" s="46"/>
      <c r="F70" s="13" t="s">
        <v>478</v>
      </c>
      <c r="G70" s="13" t="s">
        <v>477</v>
      </c>
      <c r="H70" s="43" t="s">
        <v>704</v>
      </c>
      <c r="I70" s="43" t="s">
        <v>707</v>
      </c>
      <c r="J70" s="43" t="s">
        <v>706</v>
      </c>
      <c r="K70" s="12">
        <v>7</v>
      </c>
      <c r="L70" s="12">
        <v>7</v>
      </c>
      <c r="M70" s="11">
        <v>7802.7870000000003</v>
      </c>
      <c r="N70" s="11">
        <v>7802.7870000000003</v>
      </c>
      <c r="O70" s="11">
        <f>8484.099</f>
        <v>8484.0990000000002</v>
      </c>
      <c r="P70" s="11">
        <v>8554.4</v>
      </c>
      <c r="Q70" s="11">
        <v>8554.4</v>
      </c>
      <c r="R70" s="5">
        <v>8554.4</v>
      </c>
      <c r="S70" s="38"/>
    </row>
    <row r="71" spans="1:19" ht="184.5" customHeight="1" x14ac:dyDescent="0.2">
      <c r="A71" s="3"/>
      <c r="B71" s="10">
        <v>301010022</v>
      </c>
      <c r="C71" s="9" t="s">
        <v>448</v>
      </c>
      <c r="D71" s="8"/>
      <c r="E71" s="46"/>
      <c r="F71" s="13" t="s">
        <v>478</v>
      </c>
      <c r="G71" s="13" t="s">
        <v>477</v>
      </c>
      <c r="H71" s="43" t="s">
        <v>704</v>
      </c>
      <c r="I71" s="43" t="s">
        <v>707</v>
      </c>
      <c r="J71" s="43" t="s">
        <v>706</v>
      </c>
      <c r="K71" s="12">
        <v>7</v>
      </c>
      <c r="L71" s="12">
        <v>9</v>
      </c>
      <c r="M71" s="11">
        <v>99.349000000000004</v>
      </c>
      <c r="N71" s="11">
        <v>99.349000000000004</v>
      </c>
      <c r="O71" s="11">
        <v>0</v>
      </c>
      <c r="P71" s="11">
        <v>261.89999999999998</v>
      </c>
      <c r="Q71" s="11">
        <v>261.89999999999998</v>
      </c>
      <c r="R71" s="5">
        <v>261.89999999999998</v>
      </c>
      <c r="S71" s="38"/>
    </row>
    <row r="72" spans="1:19" ht="168.75" customHeight="1" x14ac:dyDescent="0.2">
      <c r="A72" s="3"/>
      <c r="B72" s="10">
        <v>301010022</v>
      </c>
      <c r="C72" s="9" t="s">
        <v>448</v>
      </c>
      <c r="D72" s="8"/>
      <c r="E72" s="46"/>
      <c r="F72" s="13" t="s">
        <v>307</v>
      </c>
      <c r="G72" s="13" t="s">
        <v>476</v>
      </c>
      <c r="H72" s="43" t="s">
        <v>708</v>
      </c>
      <c r="I72" s="43" t="s">
        <v>709</v>
      </c>
      <c r="J72" s="43" t="s">
        <v>710</v>
      </c>
      <c r="K72" s="12">
        <v>7</v>
      </c>
      <c r="L72" s="12">
        <v>1</v>
      </c>
      <c r="M72" s="11">
        <v>278.58999999999997</v>
      </c>
      <c r="N72" s="11">
        <v>277.79000000000002</v>
      </c>
      <c r="O72" s="11">
        <v>129.16399999999999</v>
      </c>
      <c r="P72" s="11">
        <v>1399.732</v>
      </c>
      <c r="Q72" s="11">
        <v>32.08</v>
      </c>
      <c r="R72" s="5">
        <v>30</v>
      </c>
      <c r="S72" s="38"/>
    </row>
    <row r="73" spans="1:19" ht="174.75" customHeight="1" x14ac:dyDescent="0.2">
      <c r="A73" s="3"/>
      <c r="B73" s="10">
        <v>301010022</v>
      </c>
      <c r="C73" s="9" t="s">
        <v>448</v>
      </c>
      <c r="D73" s="8"/>
      <c r="E73" s="46"/>
      <c r="F73" s="13" t="s">
        <v>307</v>
      </c>
      <c r="G73" s="13" t="s">
        <v>476</v>
      </c>
      <c r="H73" s="43" t="s">
        <v>708</v>
      </c>
      <c r="I73" s="43" t="s">
        <v>709</v>
      </c>
      <c r="J73" s="43" t="s">
        <v>710</v>
      </c>
      <c r="K73" s="12">
        <v>7</v>
      </c>
      <c r="L73" s="12">
        <v>2</v>
      </c>
      <c r="M73" s="11">
        <v>1480.31</v>
      </c>
      <c r="N73" s="11">
        <v>1480.31</v>
      </c>
      <c r="O73" s="11">
        <v>0</v>
      </c>
      <c r="P73" s="11">
        <v>252.55</v>
      </c>
      <c r="Q73" s="11">
        <v>1708.47</v>
      </c>
      <c r="R73" s="5">
        <v>357.5</v>
      </c>
      <c r="S73" s="38"/>
    </row>
    <row r="74" spans="1:19" ht="165" customHeight="1" x14ac:dyDescent="0.2">
      <c r="A74" s="3"/>
      <c r="B74" s="10">
        <v>301010022</v>
      </c>
      <c r="C74" s="9" t="s">
        <v>448</v>
      </c>
      <c r="D74" s="8"/>
      <c r="E74" s="46"/>
      <c r="F74" s="13" t="s">
        <v>307</v>
      </c>
      <c r="G74" s="13" t="s">
        <v>476</v>
      </c>
      <c r="H74" s="43" t="s">
        <v>708</v>
      </c>
      <c r="I74" s="43" t="s">
        <v>709</v>
      </c>
      <c r="J74" s="43" t="s">
        <v>710</v>
      </c>
      <c r="K74" s="12">
        <v>7</v>
      </c>
      <c r="L74" s="12">
        <v>3</v>
      </c>
      <c r="M74" s="11">
        <v>0</v>
      </c>
      <c r="N74" s="11">
        <v>0</v>
      </c>
      <c r="O74" s="11">
        <v>350</v>
      </c>
      <c r="P74" s="11">
        <v>450</v>
      </c>
      <c r="Q74" s="11">
        <v>0</v>
      </c>
      <c r="R74" s="5">
        <v>0</v>
      </c>
      <c r="S74" s="38"/>
    </row>
    <row r="75" spans="1:19" ht="237.75" customHeight="1" x14ac:dyDescent="0.2">
      <c r="A75" s="3"/>
      <c r="B75" s="10">
        <v>301010022</v>
      </c>
      <c r="C75" s="9" t="s">
        <v>448</v>
      </c>
      <c r="D75" s="8"/>
      <c r="E75" s="46"/>
      <c r="F75" s="13" t="s">
        <v>475</v>
      </c>
      <c r="G75" s="13" t="s">
        <v>474</v>
      </c>
      <c r="H75" s="43" t="s">
        <v>711</v>
      </c>
      <c r="I75" s="43" t="s">
        <v>712</v>
      </c>
      <c r="J75" s="43" t="s">
        <v>713</v>
      </c>
      <c r="K75" s="12">
        <v>7</v>
      </c>
      <c r="L75" s="12">
        <v>2</v>
      </c>
      <c r="M75" s="11">
        <v>25847.8</v>
      </c>
      <c r="N75" s="11">
        <v>25847.8</v>
      </c>
      <c r="O75" s="11">
        <v>26097.3</v>
      </c>
      <c r="P75" s="11">
        <v>0</v>
      </c>
      <c r="Q75" s="11">
        <v>0</v>
      </c>
      <c r="R75" s="5">
        <v>0</v>
      </c>
      <c r="S75" s="38"/>
    </row>
    <row r="76" spans="1:19" ht="193.5" customHeight="1" x14ac:dyDescent="0.2">
      <c r="A76" s="3"/>
      <c r="B76" s="10">
        <v>301010022</v>
      </c>
      <c r="C76" s="9" t="s">
        <v>448</v>
      </c>
      <c r="D76" s="8"/>
      <c r="E76" s="46"/>
      <c r="F76" s="13" t="s">
        <v>473</v>
      </c>
      <c r="G76" s="13" t="s">
        <v>472</v>
      </c>
      <c r="H76" s="43" t="s">
        <v>714</v>
      </c>
      <c r="I76" s="43" t="s">
        <v>715</v>
      </c>
      <c r="J76" s="43" t="s">
        <v>716</v>
      </c>
      <c r="K76" s="12">
        <v>7</v>
      </c>
      <c r="L76" s="12">
        <v>1</v>
      </c>
      <c r="M76" s="11">
        <v>135825.046</v>
      </c>
      <c r="N76" s="11">
        <v>135823.56599999999</v>
      </c>
      <c r="O76" s="11">
        <f>158270.715-8890.044</f>
        <v>149380.671</v>
      </c>
      <c r="P76" s="11">
        <v>128429.004</v>
      </c>
      <c r="Q76" s="11">
        <v>124326.713</v>
      </c>
      <c r="R76" s="5">
        <v>122661.787</v>
      </c>
      <c r="S76" s="38"/>
    </row>
    <row r="77" spans="1:19" ht="195.75" customHeight="1" x14ac:dyDescent="0.2">
      <c r="A77" s="3"/>
      <c r="B77" s="10">
        <v>301010022</v>
      </c>
      <c r="C77" s="9" t="s">
        <v>448</v>
      </c>
      <c r="D77" s="8"/>
      <c r="E77" s="46"/>
      <c r="F77" s="13" t="s">
        <v>473</v>
      </c>
      <c r="G77" s="13" t="s">
        <v>472</v>
      </c>
      <c r="H77" s="43" t="s">
        <v>714</v>
      </c>
      <c r="I77" s="43" t="s">
        <v>715</v>
      </c>
      <c r="J77" s="43" t="s">
        <v>716</v>
      </c>
      <c r="K77" s="12">
        <v>7</v>
      </c>
      <c r="L77" s="12">
        <v>2</v>
      </c>
      <c r="M77" s="11">
        <v>1254</v>
      </c>
      <c r="N77" s="11">
        <v>1254</v>
      </c>
      <c r="O77" s="11">
        <v>0</v>
      </c>
      <c r="P77" s="11">
        <v>0</v>
      </c>
      <c r="Q77" s="11">
        <v>0</v>
      </c>
      <c r="R77" s="5">
        <v>0</v>
      </c>
      <c r="S77" s="38"/>
    </row>
    <row r="78" spans="1:19" ht="188.25" customHeight="1" x14ac:dyDescent="0.2">
      <c r="A78" s="3"/>
      <c r="B78" s="10">
        <v>301010022</v>
      </c>
      <c r="C78" s="9" t="s">
        <v>448</v>
      </c>
      <c r="D78" s="8"/>
      <c r="E78" s="46"/>
      <c r="F78" s="13" t="s">
        <v>471</v>
      </c>
      <c r="G78" s="13" t="s">
        <v>470</v>
      </c>
      <c r="H78" s="43" t="s">
        <v>714</v>
      </c>
      <c r="I78" s="43" t="s">
        <v>717</v>
      </c>
      <c r="J78" s="43" t="s">
        <v>716</v>
      </c>
      <c r="K78" s="12">
        <v>7</v>
      </c>
      <c r="L78" s="12">
        <v>2</v>
      </c>
      <c r="M78" s="11">
        <v>196498.25200000001</v>
      </c>
      <c r="N78" s="11">
        <v>196498.07399999999</v>
      </c>
      <c r="O78" s="11">
        <f>214534.153-26097.3-9313.16</f>
        <v>179123.693</v>
      </c>
      <c r="P78" s="11">
        <v>163354.44</v>
      </c>
      <c r="Q78" s="11">
        <v>156370.50399999999</v>
      </c>
      <c r="R78" s="5">
        <v>154674.63500000001</v>
      </c>
      <c r="S78" s="38"/>
    </row>
    <row r="79" spans="1:19" ht="190.5" customHeight="1" x14ac:dyDescent="0.2">
      <c r="A79" s="3"/>
      <c r="B79" s="10">
        <v>301010022</v>
      </c>
      <c r="C79" s="9" t="s">
        <v>448</v>
      </c>
      <c r="D79" s="8"/>
      <c r="E79" s="46"/>
      <c r="F79" s="13" t="s">
        <v>469</v>
      </c>
      <c r="G79" s="13" t="s">
        <v>468</v>
      </c>
      <c r="H79" s="43" t="s">
        <v>714</v>
      </c>
      <c r="I79" s="43" t="s">
        <v>718</v>
      </c>
      <c r="J79" s="43" t="s">
        <v>716</v>
      </c>
      <c r="K79" s="12">
        <v>7</v>
      </c>
      <c r="L79" s="12">
        <v>3</v>
      </c>
      <c r="M79" s="11">
        <v>98645.744000000006</v>
      </c>
      <c r="N79" s="11">
        <v>98645.744000000006</v>
      </c>
      <c r="O79" s="11">
        <f>95926.172-861.948</f>
        <v>95064.224000000002</v>
      </c>
      <c r="P79" s="11">
        <v>84202.6</v>
      </c>
      <c r="Q79" s="11">
        <v>75954.792000000001</v>
      </c>
      <c r="R79" s="5">
        <v>75767.282999999996</v>
      </c>
      <c r="S79" s="38"/>
    </row>
    <row r="80" spans="1:19" ht="212.25" customHeight="1" x14ac:dyDescent="0.2">
      <c r="A80" s="3"/>
      <c r="B80" s="10">
        <v>301010022</v>
      </c>
      <c r="C80" s="9" t="s">
        <v>448</v>
      </c>
      <c r="D80" s="8"/>
      <c r="E80" s="46"/>
      <c r="F80" s="13" t="s">
        <v>467</v>
      </c>
      <c r="G80" s="13" t="s">
        <v>466</v>
      </c>
      <c r="H80" s="43" t="s">
        <v>719</v>
      </c>
      <c r="I80" s="43" t="s">
        <v>720</v>
      </c>
      <c r="J80" s="43" t="s">
        <v>721</v>
      </c>
      <c r="K80" s="12">
        <v>7</v>
      </c>
      <c r="L80" s="12">
        <v>9</v>
      </c>
      <c r="M80" s="11">
        <f>12169.866+2334.889</f>
        <v>14504.755000000001</v>
      </c>
      <c r="N80" s="11">
        <f>12169.689+2334.888</f>
        <v>14504.577000000001</v>
      </c>
      <c r="O80" s="11">
        <f>19891.077-43.198</f>
        <v>19847.879000000001</v>
      </c>
      <c r="P80" s="11">
        <v>12500.04</v>
      </c>
      <c r="Q80" s="11">
        <v>12500.04</v>
      </c>
      <c r="R80" s="5">
        <v>12510.04</v>
      </c>
      <c r="S80" s="38"/>
    </row>
    <row r="81" spans="1:19" ht="338.25" customHeight="1" x14ac:dyDescent="0.2">
      <c r="A81" s="3"/>
      <c r="B81" s="10">
        <v>301010022</v>
      </c>
      <c r="C81" s="9" t="s">
        <v>448</v>
      </c>
      <c r="D81" s="8"/>
      <c r="E81" s="46"/>
      <c r="F81" s="13" t="s">
        <v>465</v>
      </c>
      <c r="G81" s="13" t="s">
        <v>306</v>
      </c>
      <c r="H81" s="43" t="s">
        <v>723</v>
      </c>
      <c r="I81" s="43" t="s">
        <v>724</v>
      </c>
      <c r="J81" s="43" t="s">
        <v>725</v>
      </c>
      <c r="K81" s="12">
        <v>7</v>
      </c>
      <c r="L81" s="12">
        <v>9</v>
      </c>
      <c r="M81" s="11">
        <v>10</v>
      </c>
      <c r="N81" s="11">
        <v>10</v>
      </c>
      <c r="O81" s="11">
        <v>416</v>
      </c>
      <c r="P81" s="11">
        <v>10</v>
      </c>
      <c r="Q81" s="11">
        <v>10</v>
      </c>
      <c r="R81" s="5">
        <v>0</v>
      </c>
      <c r="S81" s="38"/>
    </row>
    <row r="82" spans="1:19" ht="173.25" customHeight="1" x14ac:dyDescent="0.2">
      <c r="A82" s="3"/>
      <c r="B82" s="10">
        <v>301010022</v>
      </c>
      <c r="C82" s="9" t="s">
        <v>448</v>
      </c>
      <c r="D82" s="8"/>
      <c r="E82" s="46"/>
      <c r="F82" s="13" t="s">
        <v>464</v>
      </c>
      <c r="G82" s="13" t="s">
        <v>463</v>
      </c>
      <c r="H82" s="43" t="s">
        <v>708</v>
      </c>
      <c r="I82" s="43" t="s">
        <v>722</v>
      </c>
      <c r="J82" s="43" t="s">
        <v>710</v>
      </c>
      <c r="K82" s="12">
        <v>7</v>
      </c>
      <c r="L82" s="12">
        <v>1</v>
      </c>
      <c r="M82" s="11">
        <v>0</v>
      </c>
      <c r="N82" s="11">
        <v>0</v>
      </c>
      <c r="O82" s="11">
        <v>50</v>
      </c>
      <c r="P82" s="11">
        <v>356.89699999999999</v>
      </c>
      <c r="Q82" s="11">
        <v>0</v>
      </c>
      <c r="R82" s="5">
        <v>0</v>
      </c>
      <c r="S82" s="38"/>
    </row>
    <row r="83" spans="1:19" ht="167.25" customHeight="1" x14ac:dyDescent="0.2">
      <c r="A83" s="3"/>
      <c r="B83" s="10">
        <v>301010022</v>
      </c>
      <c r="C83" s="9" t="s">
        <v>448</v>
      </c>
      <c r="D83" s="8"/>
      <c r="E83" s="46"/>
      <c r="F83" s="13" t="s">
        <v>464</v>
      </c>
      <c r="G83" s="13" t="s">
        <v>463</v>
      </c>
      <c r="H83" s="43" t="s">
        <v>708</v>
      </c>
      <c r="I83" s="43" t="s">
        <v>722</v>
      </c>
      <c r="J83" s="43" t="s">
        <v>710</v>
      </c>
      <c r="K83" s="12">
        <v>7</v>
      </c>
      <c r="L83" s="12">
        <v>2</v>
      </c>
      <c r="M83" s="11">
        <v>0</v>
      </c>
      <c r="N83" s="11">
        <v>0</v>
      </c>
      <c r="O83" s="11">
        <v>512</v>
      </c>
      <c r="P83" s="11">
        <v>1493.1030000000001</v>
      </c>
      <c r="Q83" s="11">
        <v>0</v>
      </c>
      <c r="R83" s="5">
        <v>0</v>
      </c>
      <c r="S83" s="38"/>
    </row>
    <row r="84" spans="1:19" ht="174" customHeight="1" x14ac:dyDescent="0.2">
      <c r="A84" s="3"/>
      <c r="B84" s="10">
        <v>301010022</v>
      </c>
      <c r="C84" s="9" t="s">
        <v>448</v>
      </c>
      <c r="D84" s="8"/>
      <c r="E84" s="46"/>
      <c r="F84" s="13" t="s">
        <v>464</v>
      </c>
      <c r="G84" s="13" t="s">
        <v>463</v>
      </c>
      <c r="H84" s="43" t="s">
        <v>708</v>
      </c>
      <c r="I84" s="43" t="s">
        <v>722</v>
      </c>
      <c r="J84" s="43" t="s">
        <v>710</v>
      </c>
      <c r="K84" s="12">
        <v>7</v>
      </c>
      <c r="L84" s="12">
        <v>3</v>
      </c>
      <c r="M84" s="11">
        <v>633.26800000000003</v>
      </c>
      <c r="N84" s="11">
        <v>633.26800000000003</v>
      </c>
      <c r="O84" s="11">
        <v>0</v>
      </c>
      <c r="P84" s="11">
        <v>50</v>
      </c>
      <c r="Q84" s="11">
        <v>0</v>
      </c>
      <c r="R84" s="5">
        <v>0</v>
      </c>
      <c r="S84" s="38"/>
    </row>
    <row r="85" spans="1:19" ht="21.75" customHeight="1" x14ac:dyDescent="0.2">
      <c r="A85" s="3"/>
      <c r="B85" s="10"/>
      <c r="C85" s="9" t="s">
        <v>0</v>
      </c>
      <c r="D85" s="8" t="s">
        <v>0</v>
      </c>
      <c r="E85" s="7" t="s">
        <v>222</v>
      </c>
      <c r="F85" s="7"/>
      <c r="G85" s="80"/>
      <c r="H85" s="80"/>
      <c r="I85" s="80"/>
      <c r="J85" s="80"/>
      <c r="K85" s="80"/>
      <c r="L85" s="80"/>
      <c r="M85" s="6">
        <f>M86+M87+M88+M89+M90+M91+M92</f>
        <v>95005.282000000007</v>
      </c>
      <c r="N85" s="6">
        <f t="shared" ref="N85:R85" si="21">N86+N87+N88+N89+N90+N91+N92</f>
        <v>95005.281000000003</v>
      </c>
      <c r="O85" s="6">
        <f t="shared" si="21"/>
        <v>123563.005</v>
      </c>
      <c r="P85" s="6">
        <f t="shared" si="21"/>
        <v>117462.469</v>
      </c>
      <c r="Q85" s="6">
        <f t="shared" si="21"/>
        <v>120920.24399999999</v>
      </c>
      <c r="R85" s="5">
        <f t="shared" si="21"/>
        <v>120139.325</v>
      </c>
      <c r="S85" s="38"/>
    </row>
    <row r="86" spans="1:19" ht="282" customHeight="1" x14ac:dyDescent="0.2">
      <c r="A86" s="3"/>
      <c r="B86" s="10">
        <v>301010022</v>
      </c>
      <c r="C86" s="9" t="s">
        <v>448</v>
      </c>
      <c r="D86" s="8"/>
      <c r="E86" s="46"/>
      <c r="F86" s="13" t="s">
        <v>462</v>
      </c>
      <c r="G86" s="13" t="s">
        <v>461</v>
      </c>
      <c r="H86" s="43" t="s">
        <v>726</v>
      </c>
      <c r="I86" s="43" t="s">
        <v>727</v>
      </c>
      <c r="J86" s="43" t="s">
        <v>728</v>
      </c>
      <c r="K86" s="12">
        <v>7</v>
      </c>
      <c r="L86" s="12">
        <v>3</v>
      </c>
      <c r="M86" s="11">
        <v>42218.076999999997</v>
      </c>
      <c r="N86" s="11">
        <v>42218.076999999997</v>
      </c>
      <c r="O86" s="11">
        <f>60619.887-1837.5+590.8</f>
        <v>59373.187000000005</v>
      </c>
      <c r="P86" s="11">
        <v>51796.853999999999</v>
      </c>
      <c r="Q86" s="11">
        <v>52328.72</v>
      </c>
      <c r="R86" s="5">
        <v>52328.720999999998</v>
      </c>
      <c r="S86" s="38"/>
    </row>
    <row r="87" spans="1:19" ht="280.5" customHeight="1" x14ac:dyDescent="0.2">
      <c r="A87" s="3"/>
      <c r="B87" s="10">
        <v>301010022</v>
      </c>
      <c r="C87" s="9" t="s">
        <v>448</v>
      </c>
      <c r="D87" s="8"/>
      <c r="E87" s="46"/>
      <c r="F87" s="13" t="s">
        <v>462</v>
      </c>
      <c r="G87" s="13" t="s">
        <v>461</v>
      </c>
      <c r="H87" s="43" t="s">
        <v>726</v>
      </c>
      <c r="I87" s="43" t="s">
        <v>727</v>
      </c>
      <c r="J87" s="43" t="s">
        <v>728</v>
      </c>
      <c r="K87" s="12">
        <v>10</v>
      </c>
      <c r="L87" s="12">
        <v>4</v>
      </c>
      <c r="M87" s="11">
        <f>M89+M192+M197+M201+M204+M239+M282+M295</f>
        <v>0</v>
      </c>
      <c r="N87" s="11">
        <v>0</v>
      </c>
      <c r="O87" s="11">
        <v>0</v>
      </c>
      <c r="P87" s="11">
        <v>2.0249999999999999</v>
      </c>
      <c r="Q87" s="11">
        <v>0</v>
      </c>
      <c r="R87" s="5">
        <v>0</v>
      </c>
      <c r="S87" s="38"/>
    </row>
    <row r="88" spans="1:19" ht="260.25" customHeight="1" x14ac:dyDescent="0.2">
      <c r="A88" s="3"/>
      <c r="B88" s="10">
        <v>301010022</v>
      </c>
      <c r="C88" s="9" t="s">
        <v>448</v>
      </c>
      <c r="D88" s="8"/>
      <c r="E88" s="46"/>
      <c r="F88" s="13" t="s">
        <v>460</v>
      </c>
      <c r="G88" s="13" t="s">
        <v>459</v>
      </c>
      <c r="H88" s="43" t="s">
        <v>729</v>
      </c>
      <c r="I88" s="43" t="s">
        <v>730</v>
      </c>
      <c r="J88" s="43" t="s">
        <v>731</v>
      </c>
      <c r="K88" s="12">
        <v>7</v>
      </c>
      <c r="L88" s="12">
        <v>3</v>
      </c>
      <c r="M88" s="11">
        <v>50107.495000000003</v>
      </c>
      <c r="N88" s="11">
        <v>50107.493999999999</v>
      </c>
      <c r="O88" s="11">
        <f>62942.398-590.08</f>
        <v>62352.317999999999</v>
      </c>
      <c r="P88" s="11">
        <v>58029.485999999997</v>
      </c>
      <c r="Q88" s="11">
        <v>62388.377999999997</v>
      </c>
      <c r="R88" s="5">
        <v>62428.582999999999</v>
      </c>
      <c r="S88" s="38"/>
    </row>
    <row r="89" spans="1:19" ht="255.75" customHeight="1" x14ac:dyDescent="0.2">
      <c r="A89" s="3"/>
      <c r="B89" s="10">
        <v>301010022</v>
      </c>
      <c r="C89" s="9" t="s">
        <v>448</v>
      </c>
      <c r="D89" s="8"/>
      <c r="E89" s="46"/>
      <c r="F89" s="13" t="s">
        <v>460</v>
      </c>
      <c r="G89" s="13" t="s">
        <v>459</v>
      </c>
      <c r="H89" s="43" t="s">
        <v>729</v>
      </c>
      <c r="I89" s="43" t="s">
        <v>730</v>
      </c>
      <c r="J89" s="43" t="s">
        <v>731</v>
      </c>
      <c r="K89" s="12">
        <v>10</v>
      </c>
      <c r="L89" s="12">
        <v>4</v>
      </c>
      <c r="M89" s="11">
        <v>0</v>
      </c>
      <c r="N89" s="11">
        <v>0</v>
      </c>
      <c r="O89" s="11">
        <v>0</v>
      </c>
      <c r="P89" s="11">
        <v>1.875</v>
      </c>
      <c r="Q89" s="11">
        <v>0</v>
      </c>
      <c r="R89" s="5">
        <v>0</v>
      </c>
      <c r="S89" s="38"/>
    </row>
    <row r="90" spans="1:19" ht="207" customHeight="1" x14ac:dyDescent="0.2">
      <c r="A90" s="3"/>
      <c r="B90" s="10">
        <v>301010022</v>
      </c>
      <c r="C90" s="9" t="s">
        <v>448</v>
      </c>
      <c r="D90" s="8"/>
      <c r="E90" s="46"/>
      <c r="F90" s="13" t="s">
        <v>458</v>
      </c>
      <c r="G90" s="13" t="s">
        <v>457</v>
      </c>
      <c r="H90" s="43" t="s">
        <v>732</v>
      </c>
      <c r="I90" s="43" t="s">
        <v>733</v>
      </c>
      <c r="J90" s="43" t="s">
        <v>734</v>
      </c>
      <c r="K90" s="12">
        <v>7</v>
      </c>
      <c r="L90" s="12">
        <v>3</v>
      </c>
      <c r="M90" s="11">
        <v>2679.71</v>
      </c>
      <c r="N90" s="11">
        <v>2679.71</v>
      </c>
      <c r="O90" s="11">
        <v>1837.5</v>
      </c>
      <c r="P90" s="11">
        <v>1621.479</v>
      </c>
      <c r="Q90" s="11">
        <v>1807.146</v>
      </c>
      <c r="R90" s="5">
        <v>1807.146</v>
      </c>
      <c r="S90" s="73"/>
    </row>
    <row r="91" spans="1:19" ht="235.5" customHeight="1" x14ac:dyDescent="0.2">
      <c r="A91" s="3"/>
      <c r="B91" s="10">
        <v>301010022</v>
      </c>
      <c r="C91" s="9" t="s">
        <v>448</v>
      </c>
      <c r="D91" s="8"/>
      <c r="E91" s="46"/>
      <c r="F91" s="13" t="s">
        <v>456</v>
      </c>
      <c r="G91" s="13" t="s">
        <v>455</v>
      </c>
      <c r="H91" s="43" t="s">
        <v>735</v>
      </c>
      <c r="I91" s="43" t="s">
        <v>736</v>
      </c>
      <c r="J91" s="43" t="s">
        <v>737</v>
      </c>
      <c r="K91" s="12">
        <v>7</v>
      </c>
      <c r="L91" s="12">
        <v>3</v>
      </c>
      <c r="M91" s="11">
        <v>0</v>
      </c>
      <c r="N91" s="11">
        <v>0</v>
      </c>
      <c r="O91" s="11">
        <v>0</v>
      </c>
      <c r="P91" s="11">
        <v>175</v>
      </c>
      <c r="Q91" s="11">
        <v>175</v>
      </c>
      <c r="R91" s="5">
        <v>175</v>
      </c>
      <c r="S91" s="38"/>
    </row>
    <row r="92" spans="1:19" ht="194.25" customHeight="1" x14ac:dyDescent="0.2">
      <c r="A92" s="3"/>
      <c r="B92" s="10">
        <v>301010022</v>
      </c>
      <c r="C92" s="9" t="s">
        <v>448</v>
      </c>
      <c r="D92" s="8"/>
      <c r="E92" s="46"/>
      <c r="F92" s="13" t="s">
        <v>454</v>
      </c>
      <c r="G92" s="13" t="s">
        <v>453</v>
      </c>
      <c r="H92" s="43" t="s">
        <v>738</v>
      </c>
      <c r="I92" s="43" t="s">
        <v>730</v>
      </c>
      <c r="J92" s="43" t="s">
        <v>739</v>
      </c>
      <c r="K92" s="12">
        <v>7</v>
      </c>
      <c r="L92" s="12">
        <v>3</v>
      </c>
      <c r="M92" s="11">
        <v>0</v>
      </c>
      <c r="N92" s="11">
        <v>0</v>
      </c>
      <c r="O92" s="11">
        <v>0</v>
      </c>
      <c r="P92" s="11">
        <v>5835.75</v>
      </c>
      <c r="Q92" s="11">
        <v>4221</v>
      </c>
      <c r="R92" s="5">
        <v>3399.875</v>
      </c>
      <c r="S92" s="38"/>
    </row>
    <row r="93" spans="1:19" ht="32.25" customHeight="1" x14ac:dyDescent="0.2">
      <c r="A93" s="3"/>
      <c r="B93" s="10"/>
      <c r="C93" s="9" t="s">
        <v>0</v>
      </c>
      <c r="D93" s="8" t="s">
        <v>0</v>
      </c>
      <c r="E93" s="7" t="s">
        <v>79</v>
      </c>
      <c r="F93" s="7"/>
      <c r="G93" s="80"/>
      <c r="H93" s="80"/>
      <c r="I93" s="80"/>
      <c r="J93" s="80"/>
      <c r="K93" s="80"/>
      <c r="L93" s="80"/>
      <c r="M93" s="6">
        <f>M94+M95+M96</f>
        <v>264611.92700000003</v>
      </c>
      <c r="N93" s="6">
        <f>N94+N95+N96</f>
        <v>157408.696</v>
      </c>
      <c r="O93" s="6">
        <f t="shared" ref="O93:R93" si="22">O94+O95+O96</f>
        <v>249350.946</v>
      </c>
      <c r="P93" s="6">
        <f t="shared" si="22"/>
        <v>0</v>
      </c>
      <c r="Q93" s="6">
        <f t="shared" si="22"/>
        <v>0</v>
      </c>
      <c r="R93" s="5">
        <f t="shared" si="22"/>
        <v>0</v>
      </c>
      <c r="S93" s="38"/>
    </row>
    <row r="94" spans="1:19" ht="193.5" customHeight="1" x14ac:dyDescent="0.2">
      <c r="A94" s="3"/>
      <c r="B94" s="10">
        <v>301010022</v>
      </c>
      <c r="C94" s="9" t="s">
        <v>448</v>
      </c>
      <c r="D94" s="8"/>
      <c r="E94" s="46"/>
      <c r="F94" s="13" t="s">
        <v>452</v>
      </c>
      <c r="G94" s="13" t="s">
        <v>451</v>
      </c>
      <c r="H94" s="43" t="s">
        <v>740</v>
      </c>
      <c r="I94" s="43" t="s">
        <v>741</v>
      </c>
      <c r="J94" s="43" t="s">
        <v>742</v>
      </c>
      <c r="K94" s="12">
        <v>7</v>
      </c>
      <c r="L94" s="12">
        <v>2</v>
      </c>
      <c r="M94" s="11">
        <v>144477.58799999999</v>
      </c>
      <c r="N94" s="11">
        <v>104435.068</v>
      </c>
      <c r="O94" s="11">
        <v>188743.946</v>
      </c>
      <c r="P94" s="11">
        <v>0</v>
      </c>
      <c r="Q94" s="11">
        <v>0</v>
      </c>
      <c r="R94" s="5">
        <v>0</v>
      </c>
      <c r="S94" s="38"/>
    </row>
    <row r="95" spans="1:19" ht="180" customHeight="1" x14ac:dyDescent="0.2">
      <c r="A95" s="3"/>
      <c r="B95" s="10">
        <v>301010022</v>
      </c>
      <c r="C95" s="9" t="s">
        <v>448</v>
      </c>
      <c r="D95" s="8"/>
      <c r="E95" s="46"/>
      <c r="F95" s="13" t="s">
        <v>450</v>
      </c>
      <c r="G95" s="13" t="s">
        <v>449</v>
      </c>
      <c r="H95" s="43" t="s">
        <v>743</v>
      </c>
      <c r="I95" s="43" t="s">
        <v>744</v>
      </c>
      <c r="J95" s="43" t="s">
        <v>745</v>
      </c>
      <c r="K95" s="12">
        <v>11</v>
      </c>
      <c r="L95" s="12">
        <v>2</v>
      </c>
      <c r="M95" s="11">
        <f>120434.339-300</f>
        <v>120134.33900000001</v>
      </c>
      <c r="N95" s="11">
        <f>53273.628-300</f>
        <v>52973.627999999997</v>
      </c>
      <c r="O95" s="11">
        <v>60249</v>
      </c>
      <c r="P95" s="11">
        <v>0</v>
      </c>
      <c r="Q95" s="11">
        <v>0</v>
      </c>
      <c r="R95" s="5">
        <v>0</v>
      </c>
      <c r="S95" s="38"/>
    </row>
    <row r="96" spans="1:19" ht="192" customHeight="1" x14ac:dyDescent="0.2">
      <c r="A96" s="3"/>
      <c r="B96" s="10">
        <v>301010022</v>
      </c>
      <c r="C96" s="9" t="s">
        <v>448</v>
      </c>
      <c r="D96" s="8"/>
      <c r="E96" s="46"/>
      <c r="F96" s="13" t="s">
        <v>447</v>
      </c>
      <c r="G96" s="13" t="s">
        <v>446</v>
      </c>
      <c r="H96" s="43" t="s">
        <v>740</v>
      </c>
      <c r="I96" s="43" t="s">
        <v>736</v>
      </c>
      <c r="J96" s="43" t="s">
        <v>742</v>
      </c>
      <c r="K96" s="12">
        <v>7</v>
      </c>
      <c r="L96" s="12">
        <v>1</v>
      </c>
      <c r="M96" s="11">
        <v>0</v>
      </c>
      <c r="N96" s="11">
        <v>0</v>
      </c>
      <c r="O96" s="11">
        <v>358</v>
      </c>
      <c r="P96" s="11">
        <v>0</v>
      </c>
      <c r="Q96" s="11">
        <v>0</v>
      </c>
      <c r="R96" s="5">
        <v>0</v>
      </c>
      <c r="S96" s="38"/>
    </row>
    <row r="97" spans="1:19" ht="117" customHeight="1" x14ac:dyDescent="0.2">
      <c r="A97" s="3"/>
      <c r="B97" s="10">
        <v>301010024</v>
      </c>
      <c r="C97" s="9" t="s">
        <v>442</v>
      </c>
      <c r="D97" s="8" t="s">
        <v>445</v>
      </c>
      <c r="E97" s="7" t="s">
        <v>0</v>
      </c>
      <c r="F97" s="7"/>
      <c r="G97" s="80"/>
      <c r="H97" s="80"/>
      <c r="I97" s="80"/>
      <c r="J97" s="80"/>
      <c r="K97" s="80"/>
      <c r="L97" s="80"/>
      <c r="M97" s="6">
        <f>M98+M101</f>
        <v>112608.164</v>
      </c>
      <c r="N97" s="6">
        <f>N98+N101</f>
        <v>29858.246999999999</v>
      </c>
      <c r="O97" s="6">
        <f>O98+O101</f>
        <v>45161.898000000001</v>
      </c>
      <c r="P97" s="6">
        <v>14781.906000000001</v>
      </c>
      <c r="Q97" s="6">
        <v>0</v>
      </c>
      <c r="R97" s="5">
        <v>0</v>
      </c>
      <c r="S97" s="38"/>
    </row>
    <row r="98" spans="1:19" ht="32.25" customHeight="1" x14ac:dyDescent="0.2">
      <c r="A98" s="3"/>
      <c r="B98" s="10"/>
      <c r="C98" s="9" t="s">
        <v>0</v>
      </c>
      <c r="D98" s="8" t="s">
        <v>0</v>
      </c>
      <c r="E98" s="7" t="s">
        <v>89</v>
      </c>
      <c r="F98" s="7"/>
      <c r="G98" s="80"/>
      <c r="H98" s="80"/>
      <c r="I98" s="80"/>
      <c r="J98" s="80"/>
      <c r="K98" s="80"/>
      <c r="L98" s="80"/>
      <c r="M98" s="6">
        <f>M99+M100</f>
        <v>14926.053</v>
      </c>
      <c r="N98" s="6">
        <f t="shared" ref="N98:R98" si="23">N99+N100</f>
        <v>10019.642</v>
      </c>
      <c r="O98" s="6">
        <f t="shared" si="23"/>
        <v>890</v>
      </c>
      <c r="P98" s="6">
        <f t="shared" si="23"/>
        <v>0</v>
      </c>
      <c r="Q98" s="6">
        <f t="shared" si="23"/>
        <v>0</v>
      </c>
      <c r="R98" s="5">
        <f t="shared" si="23"/>
        <v>0</v>
      </c>
      <c r="S98" s="38"/>
    </row>
    <row r="99" spans="1:19" ht="126.75" customHeight="1" x14ac:dyDescent="0.2">
      <c r="A99" s="3"/>
      <c r="B99" s="10">
        <v>301010024</v>
      </c>
      <c r="C99" s="9" t="s">
        <v>442</v>
      </c>
      <c r="D99" s="8"/>
      <c r="E99" s="46"/>
      <c r="F99" s="13" t="s">
        <v>444</v>
      </c>
      <c r="G99" s="13" t="s">
        <v>443</v>
      </c>
      <c r="H99" s="43" t="s">
        <v>746</v>
      </c>
      <c r="I99" s="43" t="s">
        <v>747</v>
      </c>
      <c r="J99" s="43" t="s">
        <v>748</v>
      </c>
      <c r="K99" s="12">
        <v>1</v>
      </c>
      <c r="L99" s="12">
        <v>13</v>
      </c>
      <c r="M99" s="11">
        <v>8294.2060000000001</v>
      </c>
      <c r="N99" s="11">
        <v>3387.7950000000001</v>
      </c>
      <c r="O99" s="11">
        <v>890</v>
      </c>
      <c r="P99" s="11">
        <v>0</v>
      </c>
      <c r="Q99" s="11">
        <v>0</v>
      </c>
      <c r="R99" s="5">
        <v>0</v>
      </c>
      <c r="S99" s="38"/>
    </row>
    <row r="100" spans="1:19" ht="134.25" customHeight="1" x14ac:dyDescent="0.2">
      <c r="A100" s="3"/>
      <c r="B100" s="10">
        <v>301010024</v>
      </c>
      <c r="C100" s="9" t="s">
        <v>442</v>
      </c>
      <c r="D100" s="8"/>
      <c r="E100" s="46"/>
      <c r="F100" s="13" t="s">
        <v>444</v>
      </c>
      <c r="G100" s="13" t="s">
        <v>443</v>
      </c>
      <c r="H100" s="43" t="s">
        <v>746</v>
      </c>
      <c r="I100" s="43" t="s">
        <v>747</v>
      </c>
      <c r="J100" s="43" t="s">
        <v>748</v>
      </c>
      <c r="K100" s="12">
        <v>6</v>
      </c>
      <c r="L100" s="12">
        <v>5</v>
      </c>
      <c r="M100" s="11">
        <v>6631.8469999999998</v>
      </c>
      <c r="N100" s="11">
        <v>6631.8469999999998</v>
      </c>
      <c r="O100" s="11">
        <v>0</v>
      </c>
      <c r="P100" s="11">
        <v>0</v>
      </c>
      <c r="Q100" s="11">
        <v>0</v>
      </c>
      <c r="R100" s="5">
        <v>0</v>
      </c>
      <c r="S100" s="38"/>
    </row>
    <row r="101" spans="1:19" ht="55.5" customHeight="1" x14ac:dyDescent="0.2">
      <c r="A101" s="3"/>
      <c r="B101" s="10"/>
      <c r="C101" s="9" t="s">
        <v>0</v>
      </c>
      <c r="D101" s="8" t="s">
        <v>0</v>
      </c>
      <c r="E101" s="7" t="s">
        <v>79</v>
      </c>
      <c r="F101" s="7"/>
      <c r="G101" s="80"/>
      <c r="H101" s="80"/>
      <c r="I101" s="80"/>
      <c r="J101" s="80"/>
      <c r="K101" s="80"/>
      <c r="L101" s="80"/>
      <c r="M101" s="6">
        <f>M102+M103</f>
        <v>97682.111000000004</v>
      </c>
      <c r="N101" s="6">
        <f t="shared" ref="N101:R101" si="24">N102+N103</f>
        <v>19838.605</v>
      </c>
      <c r="O101" s="6">
        <f t="shared" si="24"/>
        <v>44271.898000000001</v>
      </c>
      <c r="P101" s="6">
        <f t="shared" si="24"/>
        <v>14781.905999999999</v>
      </c>
      <c r="Q101" s="6">
        <f t="shared" si="24"/>
        <v>0</v>
      </c>
      <c r="R101" s="5">
        <f t="shared" si="24"/>
        <v>0</v>
      </c>
      <c r="S101" s="38"/>
    </row>
    <row r="102" spans="1:19" ht="369" customHeight="1" x14ac:dyDescent="0.2">
      <c r="A102" s="3"/>
      <c r="B102" s="10">
        <v>301010024</v>
      </c>
      <c r="C102" s="9" t="s">
        <v>442</v>
      </c>
      <c r="D102" s="8"/>
      <c r="E102" s="46"/>
      <c r="F102" s="13" t="s">
        <v>441</v>
      </c>
      <c r="G102" s="13" t="s">
        <v>440</v>
      </c>
      <c r="H102" s="43" t="s">
        <v>749</v>
      </c>
      <c r="I102" s="43" t="s">
        <v>750</v>
      </c>
      <c r="J102" s="43" t="s">
        <v>751</v>
      </c>
      <c r="K102" s="12">
        <v>5</v>
      </c>
      <c r="L102" s="12">
        <v>2</v>
      </c>
      <c r="M102" s="11">
        <v>35733</v>
      </c>
      <c r="N102" s="11">
        <v>0</v>
      </c>
      <c r="O102" s="11">
        <v>24056.733</v>
      </c>
      <c r="P102" s="11">
        <v>3048.9059999999999</v>
      </c>
      <c r="Q102" s="11">
        <v>0</v>
      </c>
      <c r="R102" s="5">
        <v>0</v>
      </c>
      <c r="S102" s="38"/>
    </row>
    <row r="103" spans="1:19" ht="369.75" customHeight="1" x14ac:dyDescent="0.2">
      <c r="A103" s="3"/>
      <c r="B103" s="10">
        <v>301010024</v>
      </c>
      <c r="C103" s="9" t="s">
        <v>442</v>
      </c>
      <c r="D103" s="8"/>
      <c r="E103" s="46"/>
      <c r="F103" s="13" t="s">
        <v>441</v>
      </c>
      <c r="G103" s="13" t="s">
        <v>440</v>
      </c>
      <c r="H103" s="43" t="s">
        <v>749</v>
      </c>
      <c r="I103" s="43" t="s">
        <v>750</v>
      </c>
      <c r="J103" s="43" t="s">
        <v>751</v>
      </c>
      <c r="K103" s="12">
        <v>6</v>
      </c>
      <c r="L103" s="12">
        <v>5</v>
      </c>
      <c r="M103" s="11">
        <v>61949.110999999997</v>
      </c>
      <c r="N103" s="11">
        <v>19838.605</v>
      </c>
      <c r="O103" s="11">
        <v>20215.165000000001</v>
      </c>
      <c r="P103" s="11">
        <v>11733</v>
      </c>
      <c r="Q103" s="11">
        <v>0</v>
      </c>
      <c r="R103" s="5">
        <v>0</v>
      </c>
      <c r="S103" s="38"/>
    </row>
    <row r="104" spans="1:19" ht="168.75" customHeight="1" x14ac:dyDescent="0.2">
      <c r="A104" s="3"/>
      <c r="B104" s="10">
        <v>301010025</v>
      </c>
      <c r="C104" s="9" t="s">
        <v>438</v>
      </c>
      <c r="D104" s="8" t="s">
        <v>439</v>
      </c>
      <c r="E104" s="7" t="s">
        <v>0</v>
      </c>
      <c r="F104" s="7"/>
      <c r="G104" s="80"/>
      <c r="H104" s="80"/>
      <c r="I104" s="80"/>
      <c r="J104" s="80"/>
      <c r="K104" s="80"/>
      <c r="L104" s="80"/>
      <c r="M104" s="6">
        <f>M105</f>
        <v>12410.428</v>
      </c>
      <c r="N104" s="6">
        <f>N105</f>
        <v>7863.0659999999998</v>
      </c>
      <c r="O104" s="6">
        <f t="shared" ref="O104:R104" si="25">O105</f>
        <v>23598.527999999998</v>
      </c>
      <c r="P104" s="6">
        <f t="shared" si="25"/>
        <v>16704.021000000001</v>
      </c>
      <c r="Q104" s="6">
        <f t="shared" si="25"/>
        <v>5996.35</v>
      </c>
      <c r="R104" s="5">
        <f t="shared" si="25"/>
        <v>535</v>
      </c>
      <c r="S104" s="38"/>
    </row>
    <row r="105" spans="1:19" ht="21.75" customHeight="1" x14ac:dyDescent="0.2">
      <c r="A105" s="3"/>
      <c r="B105" s="10"/>
      <c r="C105" s="9" t="s">
        <v>0</v>
      </c>
      <c r="D105" s="8" t="s">
        <v>0</v>
      </c>
      <c r="E105" s="7" t="s">
        <v>84</v>
      </c>
      <c r="F105" s="7"/>
      <c r="G105" s="80"/>
      <c r="H105" s="80"/>
      <c r="I105" s="80"/>
      <c r="J105" s="80"/>
      <c r="K105" s="80"/>
      <c r="L105" s="80"/>
      <c r="M105" s="6">
        <f>M106</f>
        <v>12410.428</v>
      </c>
      <c r="N105" s="6">
        <f t="shared" ref="N105:R105" si="26">N106</f>
        <v>7863.0659999999998</v>
      </c>
      <c r="O105" s="6">
        <f t="shared" si="26"/>
        <v>23598.527999999998</v>
      </c>
      <c r="P105" s="6">
        <f t="shared" si="26"/>
        <v>16704.021000000001</v>
      </c>
      <c r="Q105" s="6">
        <f t="shared" si="26"/>
        <v>5996.35</v>
      </c>
      <c r="R105" s="5">
        <f t="shared" si="26"/>
        <v>535</v>
      </c>
      <c r="S105" s="38"/>
    </row>
    <row r="106" spans="1:19" ht="317.25" customHeight="1" x14ac:dyDescent="0.2">
      <c r="A106" s="3"/>
      <c r="B106" s="10">
        <v>301010025</v>
      </c>
      <c r="C106" s="9" t="s">
        <v>438</v>
      </c>
      <c r="D106" s="8"/>
      <c r="E106" s="46"/>
      <c r="F106" s="13" t="s">
        <v>437</v>
      </c>
      <c r="G106" s="13" t="s">
        <v>436</v>
      </c>
      <c r="H106" s="43" t="s">
        <v>752</v>
      </c>
      <c r="I106" s="43" t="s">
        <v>753</v>
      </c>
      <c r="J106" s="43" t="s">
        <v>754</v>
      </c>
      <c r="K106" s="12">
        <v>4</v>
      </c>
      <c r="L106" s="12">
        <v>12</v>
      </c>
      <c r="M106" s="6">
        <v>12410.428</v>
      </c>
      <c r="N106" s="6">
        <v>7863.0659999999998</v>
      </c>
      <c r="O106" s="6">
        <v>23598.527999999998</v>
      </c>
      <c r="P106" s="6">
        <v>16704.021000000001</v>
      </c>
      <c r="Q106" s="6">
        <v>5996.35</v>
      </c>
      <c r="R106" s="5">
        <v>535</v>
      </c>
      <c r="S106" s="38"/>
    </row>
    <row r="107" spans="1:19" ht="62.25" customHeight="1" x14ac:dyDescent="0.2">
      <c r="A107" s="3"/>
      <c r="B107" s="10">
        <v>301010027</v>
      </c>
      <c r="C107" s="9" t="s">
        <v>432</v>
      </c>
      <c r="D107" s="8" t="s">
        <v>435</v>
      </c>
      <c r="E107" s="7" t="s">
        <v>0</v>
      </c>
      <c r="F107" s="7"/>
      <c r="G107" s="80"/>
      <c r="H107" s="80"/>
      <c r="I107" s="80"/>
      <c r="J107" s="80"/>
      <c r="K107" s="80"/>
      <c r="L107" s="80"/>
      <c r="M107" s="6">
        <f>M108+M110</f>
        <v>7106.835</v>
      </c>
      <c r="N107" s="6">
        <f>N108+N110</f>
        <v>6415.732</v>
      </c>
      <c r="O107" s="6">
        <f t="shared" ref="O107:R107" si="27">O108+O110</f>
        <v>7781.28</v>
      </c>
      <c r="P107" s="6">
        <f t="shared" si="27"/>
        <v>6176.9679999999998</v>
      </c>
      <c r="Q107" s="6">
        <f t="shared" si="27"/>
        <v>6181.1059999999998</v>
      </c>
      <c r="R107" s="5">
        <f t="shared" si="27"/>
        <v>6428.35</v>
      </c>
      <c r="S107" s="38"/>
    </row>
    <row r="108" spans="1:19" ht="21.75" customHeight="1" x14ac:dyDescent="0.2">
      <c r="A108" s="3"/>
      <c r="B108" s="10"/>
      <c r="C108" s="9" t="s">
        <v>0</v>
      </c>
      <c r="D108" s="8" t="s">
        <v>0</v>
      </c>
      <c r="E108" s="7" t="s">
        <v>84</v>
      </c>
      <c r="F108" s="7"/>
      <c r="G108" s="80"/>
      <c r="H108" s="80"/>
      <c r="I108" s="80"/>
      <c r="J108" s="80"/>
      <c r="K108" s="80"/>
      <c r="L108" s="80"/>
      <c r="M108" s="6">
        <f>M109</f>
        <v>6365.5360000000001</v>
      </c>
      <c r="N108" s="6">
        <v>5841.2259999999997</v>
      </c>
      <c r="O108" s="6">
        <f>O109</f>
        <v>7781.28</v>
      </c>
      <c r="P108" s="6">
        <v>6176.9679999999998</v>
      </c>
      <c r="Q108" s="6">
        <v>6181.1059999999998</v>
      </c>
      <c r="R108" s="5">
        <v>6428.35</v>
      </c>
      <c r="S108" s="38"/>
    </row>
    <row r="109" spans="1:19" ht="409.5" customHeight="1" x14ac:dyDescent="0.2">
      <c r="A109" s="3"/>
      <c r="B109" s="10">
        <v>301010027</v>
      </c>
      <c r="C109" s="9" t="s">
        <v>432</v>
      </c>
      <c r="D109" s="8"/>
      <c r="E109" s="46"/>
      <c r="F109" s="13" t="s">
        <v>434</v>
      </c>
      <c r="G109" s="13" t="s">
        <v>433</v>
      </c>
      <c r="H109" s="43" t="s">
        <v>755</v>
      </c>
      <c r="I109" s="43" t="s">
        <v>756</v>
      </c>
      <c r="J109" s="43" t="s">
        <v>757</v>
      </c>
      <c r="K109" s="12">
        <v>8</v>
      </c>
      <c r="L109" s="12">
        <v>4</v>
      </c>
      <c r="M109" s="6">
        <v>6365.5360000000001</v>
      </c>
      <c r="N109" s="6">
        <v>5841.2259999999997</v>
      </c>
      <c r="O109" s="6">
        <v>7781.28</v>
      </c>
      <c r="P109" s="6">
        <v>6365.5360000000001</v>
      </c>
      <c r="Q109" s="6">
        <v>6365.5360000000001</v>
      </c>
      <c r="R109" s="5">
        <v>6365.5360000000001</v>
      </c>
      <c r="S109" s="38"/>
    </row>
    <row r="110" spans="1:19" ht="32.25" customHeight="1" x14ac:dyDescent="0.2">
      <c r="A110" s="3"/>
      <c r="B110" s="10"/>
      <c r="C110" s="9" t="s">
        <v>0</v>
      </c>
      <c r="D110" s="8" t="s">
        <v>0</v>
      </c>
      <c r="E110" s="7" t="s">
        <v>79</v>
      </c>
      <c r="F110" s="7"/>
      <c r="G110" s="80"/>
      <c r="H110" s="80"/>
      <c r="I110" s="80"/>
      <c r="J110" s="80"/>
      <c r="K110" s="80"/>
      <c r="L110" s="80"/>
      <c r="M110" s="6">
        <v>741.29899999999998</v>
      </c>
      <c r="N110" s="6">
        <v>574.50599999999997</v>
      </c>
      <c r="O110" s="6">
        <v>0</v>
      </c>
      <c r="P110" s="6">
        <v>0</v>
      </c>
      <c r="Q110" s="6">
        <v>0</v>
      </c>
      <c r="R110" s="5">
        <v>0</v>
      </c>
      <c r="S110" s="38"/>
    </row>
    <row r="111" spans="1:19" ht="32.25" customHeight="1" x14ac:dyDescent="0.2">
      <c r="A111" s="3"/>
      <c r="B111" s="10">
        <v>301010027</v>
      </c>
      <c r="C111" s="9" t="s">
        <v>432</v>
      </c>
      <c r="D111" s="8"/>
      <c r="E111" s="46"/>
      <c r="F111" s="13" t="s">
        <v>431</v>
      </c>
      <c r="G111" s="13" t="s">
        <v>430</v>
      </c>
      <c r="H111" s="13" t="s">
        <v>3</v>
      </c>
      <c r="I111" s="13" t="s">
        <v>429</v>
      </c>
      <c r="J111" s="13" t="s">
        <v>1</v>
      </c>
      <c r="K111" s="12">
        <v>8</v>
      </c>
      <c r="L111" s="12">
        <v>4</v>
      </c>
      <c r="M111" s="11">
        <v>741.29899999999998</v>
      </c>
      <c r="N111" s="11">
        <v>574.50599999999997</v>
      </c>
      <c r="O111" s="11">
        <v>0</v>
      </c>
      <c r="P111" s="11">
        <v>0</v>
      </c>
      <c r="Q111" s="11">
        <v>0</v>
      </c>
      <c r="R111" s="5">
        <v>0</v>
      </c>
      <c r="S111" s="38"/>
    </row>
    <row r="112" spans="1:19" ht="64.5" customHeight="1" x14ac:dyDescent="0.2">
      <c r="A112" s="3"/>
      <c r="B112" s="10">
        <v>301010029</v>
      </c>
      <c r="C112" s="9" t="s">
        <v>425</v>
      </c>
      <c r="D112" s="8" t="s">
        <v>428</v>
      </c>
      <c r="E112" s="7" t="s">
        <v>0</v>
      </c>
      <c r="F112" s="7"/>
      <c r="G112" s="80"/>
      <c r="H112" s="80"/>
      <c r="I112" s="80"/>
      <c r="J112" s="80"/>
      <c r="K112" s="80"/>
      <c r="L112" s="80"/>
      <c r="M112" s="6">
        <f>M113</f>
        <v>1033</v>
      </c>
      <c r="N112" s="6">
        <f>N113</f>
        <v>400.89600000000002</v>
      </c>
      <c r="O112" s="6">
        <f t="shared" ref="O112:R112" si="28">O113</f>
        <v>0</v>
      </c>
      <c r="P112" s="6">
        <f t="shared" si="28"/>
        <v>0</v>
      </c>
      <c r="Q112" s="6">
        <f t="shared" si="28"/>
        <v>0</v>
      </c>
      <c r="R112" s="5">
        <f t="shared" si="28"/>
        <v>0</v>
      </c>
      <c r="S112" s="38"/>
    </row>
    <row r="113" spans="1:19" ht="32.25" customHeight="1" x14ac:dyDescent="0.2">
      <c r="A113" s="3"/>
      <c r="B113" s="10"/>
      <c r="C113" s="9" t="s">
        <v>0</v>
      </c>
      <c r="D113" s="8" t="s">
        <v>0</v>
      </c>
      <c r="E113" s="7" t="s">
        <v>79</v>
      </c>
      <c r="F113" s="7"/>
      <c r="G113" s="80"/>
      <c r="H113" s="80"/>
      <c r="I113" s="80"/>
      <c r="J113" s="80"/>
      <c r="K113" s="80"/>
      <c r="L113" s="80"/>
      <c r="M113" s="6">
        <f>M114+M115</f>
        <v>1033</v>
      </c>
      <c r="N113" s="6">
        <f>N114+N115</f>
        <v>400.89600000000002</v>
      </c>
      <c r="O113" s="6">
        <f>O114+O115</f>
        <v>0</v>
      </c>
      <c r="P113" s="6">
        <f>P114+P115</f>
        <v>0</v>
      </c>
      <c r="Q113" s="6">
        <f t="shared" ref="Q113:R113" si="29">Q114+Q115</f>
        <v>0</v>
      </c>
      <c r="R113" s="5">
        <f t="shared" si="29"/>
        <v>0</v>
      </c>
      <c r="S113" s="38"/>
    </row>
    <row r="114" spans="1:19" ht="174.75" customHeight="1" x14ac:dyDescent="0.2">
      <c r="A114" s="3"/>
      <c r="B114" s="10">
        <v>301010029</v>
      </c>
      <c r="C114" s="9" t="s">
        <v>425</v>
      </c>
      <c r="D114" s="8"/>
      <c r="E114" s="46"/>
      <c r="F114" s="13" t="s">
        <v>427</v>
      </c>
      <c r="G114" s="13" t="s">
        <v>426</v>
      </c>
      <c r="H114" s="43" t="s">
        <v>758</v>
      </c>
      <c r="I114" s="43" t="s">
        <v>759</v>
      </c>
      <c r="J114" s="43" t="s">
        <v>679</v>
      </c>
      <c r="K114" s="12">
        <v>5</v>
      </c>
      <c r="L114" s="12">
        <v>2</v>
      </c>
      <c r="M114" s="11">
        <v>33</v>
      </c>
      <c r="N114" s="11">
        <v>32.674999999999997</v>
      </c>
      <c r="O114" s="11">
        <v>0</v>
      </c>
      <c r="P114" s="11">
        <v>0</v>
      </c>
      <c r="Q114" s="11">
        <v>0</v>
      </c>
      <c r="R114" s="5">
        <v>0</v>
      </c>
      <c r="S114" s="38"/>
    </row>
    <row r="115" spans="1:19" ht="32.25" customHeight="1" x14ac:dyDescent="0.2">
      <c r="A115" s="3"/>
      <c r="B115" s="10">
        <v>301010029</v>
      </c>
      <c r="C115" s="9" t="s">
        <v>425</v>
      </c>
      <c r="D115" s="8"/>
      <c r="E115" s="46"/>
      <c r="F115" s="13" t="s">
        <v>424</v>
      </c>
      <c r="G115" s="13" t="s">
        <v>39</v>
      </c>
      <c r="H115" s="13" t="s">
        <v>3</v>
      </c>
      <c r="I115" s="13" t="s">
        <v>319</v>
      </c>
      <c r="J115" s="13" t="s">
        <v>1</v>
      </c>
      <c r="K115" s="12">
        <v>1</v>
      </c>
      <c r="L115" s="12">
        <v>13</v>
      </c>
      <c r="M115" s="11">
        <v>1000</v>
      </c>
      <c r="N115" s="11">
        <v>368.221</v>
      </c>
      <c r="O115" s="11">
        <v>0</v>
      </c>
      <c r="P115" s="11">
        <v>0</v>
      </c>
      <c r="Q115" s="11">
        <v>0</v>
      </c>
      <c r="R115" s="5">
        <v>0</v>
      </c>
      <c r="S115" s="38"/>
    </row>
    <row r="116" spans="1:19" ht="74.25" customHeight="1" x14ac:dyDescent="0.2">
      <c r="A116" s="3"/>
      <c r="B116" s="10">
        <v>301010030</v>
      </c>
      <c r="C116" s="9" t="s">
        <v>418</v>
      </c>
      <c r="D116" s="8" t="s">
        <v>423</v>
      </c>
      <c r="E116" s="7" t="s">
        <v>0</v>
      </c>
      <c r="F116" s="7"/>
      <c r="G116" s="80"/>
      <c r="H116" s="80"/>
      <c r="I116" s="80"/>
      <c r="J116" s="80"/>
      <c r="K116" s="80"/>
      <c r="L116" s="80"/>
      <c r="M116" s="6">
        <f t="shared" ref="M116:R116" si="30">M117+M119</f>
        <v>9699.9179999999997</v>
      </c>
      <c r="N116" s="6">
        <f t="shared" si="30"/>
        <v>9108.3269999999993</v>
      </c>
      <c r="O116" s="6">
        <f t="shared" si="30"/>
        <v>65400.377</v>
      </c>
      <c r="P116" s="6">
        <f t="shared" si="30"/>
        <v>24481.656000000003</v>
      </c>
      <c r="Q116" s="6">
        <f t="shared" si="30"/>
        <v>18440</v>
      </c>
      <c r="R116" s="5">
        <f t="shared" si="30"/>
        <v>16360</v>
      </c>
      <c r="S116" s="38"/>
    </row>
    <row r="117" spans="1:19" ht="21.75" customHeight="1" x14ac:dyDescent="0.2">
      <c r="A117" s="3"/>
      <c r="B117" s="10"/>
      <c r="C117" s="9" t="s">
        <v>0</v>
      </c>
      <c r="D117" s="8" t="s">
        <v>0</v>
      </c>
      <c r="E117" s="7" t="s">
        <v>84</v>
      </c>
      <c r="F117" s="7"/>
      <c r="G117" s="80"/>
      <c r="H117" s="80"/>
      <c r="I117" s="80"/>
      <c r="J117" s="80"/>
      <c r="K117" s="80"/>
      <c r="L117" s="80"/>
      <c r="M117" s="6">
        <f>M118</f>
        <v>9266.3259999999991</v>
      </c>
      <c r="N117" s="6">
        <f t="shared" ref="N117:R117" si="31">N118</f>
        <v>9108.3269999999993</v>
      </c>
      <c r="O117" s="6">
        <f t="shared" si="31"/>
        <v>5026.3419999999996</v>
      </c>
      <c r="P117" s="6">
        <f t="shared" si="31"/>
        <v>14481.656000000001</v>
      </c>
      <c r="Q117" s="6">
        <f t="shared" si="31"/>
        <v>8440</v>
      </c>
      <c r="R117" s="5">
        <f t="shared" si="31"/>
        <v>6360</v>
      </c>
      <c r="S117" s="38"/>
    </row>
    <row r="118" spans="1:19" ht="313.5" customHeight="1" x14ac:dyDescent="0.2">
      <c r="A118" s="3"/>
      <c r="B118" s="10">
        <v>301010030</v>
      </c>
      <c r="C118" s="9" t="s">
        <v>418</v>
      </c>
      <c r="D118" s="8"/>
      <c r="E118" s="46"/>
      <c r="F118" s="13" t="s">
        <v>422</v>
      </c>
      <c r="G118" s="13" t="s">
        <v>421</v>
      </c>
      <c r="H118" s="43" t="s">
        <v>760</v>
      </c>
      <c r="I118" s="43" t="s">
        <v>761</v>
      </c>
      <c r="J118" s="43" t="s">
        <v>762</v>
      </c>
      <c r="K118" s="12">
        <v>4</v>
      </c>
      <c r="L118" s="12">
        <v>10</v>
      </c>
      <c r="M118" s="6">
        <v>9266.3259999999991</v>
      </c>
      <c r="N118" s="6">
        <v>9108.3269999999993</v>
      </c>
      <c r="O118" s="6">
        <v>5026.3419999999996</v>
      </c>
      <c r="P118" s="6">
        <v>14481.656000000001</v>
      </c>
      <c r="Q118" s="6">
        <v>8440</v>
      </c>
      <c r="R118" s="5">
        <v>6360</v>
      </c>
      <c r="S118" s="38"/>
    </row>
    <row r="119" spans="1:19" ht="32.25" customHeight="1" x14ac:dyDescent="0.2">
      <c r="A119" s="3"/>
      <c r="B119" s="10"/>
      <c r="C119" s="9" t="s">
        <v>0</v>
      </c>
      <c r="D119" s="8" t="s">
        <v>0</v>
      </c>
      <c r="E119" s="7" t="s">
        <v>79</v>
      </c>
      <c r="F119" s="7"/>
      <c r="G119" s="80"/>
      <c r="H119" s="80"/>
      <c r="I119" s="80"/>
      <c r="J119" s="80"/>
      <c r="K119" s="80"/>
      <c r="L119" s="80"/>
      <c r="M119" s="6">
        <f>M120+M121</f>
        <v>433.59199999999998</v>
      </c>
      <c r="N119" s="6">
        <f t="shared" ref="N119:R119" si="32">N120+N121</f>
        <v>0</v>
      </c>
      <c r="O119" s="6">
        <f t="shared" si="32"/>
        <v>60374.035000000003</v>
      </c>
      <c r="P119" s="6">
        <f t="shared" si="32"/>
        <v>10000</v>
      </c>
      <c r="Q119" s="6">
        <f t="shared" si="32"/>
        <v>10000</v>
      </c>
      <c r="R119" s="5">
        <f t="shared" si="32"/>
        <v>10000</v>
      </c>
      <c r="S119" s="38"/>
    </row>
    <row r="120" spans="1:19" ht="231.75" customHeight="1" x14ac:dyDescent="0.2">
      <c r="A120" s="3"/>
      <c r="B120" s="10">
        <v>301010030</v>
      </c>
      <c r="C120" s="9" t="s">
        <v>418</v>
      </c>
      <c r="D120" s="8"/>
      <c r="E120" s="46"/>
      <c r="F120" s="13" t="s">
        <v>420</v>
      </c>
      <c r="G120" s="13" t="s">
        <v>419</v>
      </c>
      <c r="H120" s="43" t="s">
        <v>763</v>
      </c>
      <c r="I120" s="43" t="s">
        <v>764</v>
      </c>
      <c r="J120" s="43" t="s">
        <v>765</v>
      </c>
      <c r="K120" s="12">
        <v>4</v>
      </c>
      <c r="L120" s="12">
        <v>10</v>
      </c>
      <c r="M120" s="11">
        <v>433.59199999999998</v>
      </c>
      <c r="N120" s="11">
        <v>0</v>
      </c>
      <c r="O120" s="11">
        <v>253</v>
      </c>
      <c r="P120" s="11">
        <v>0</v>
      </c>
      <c r="Q120" s="11">
        <v>0</v>
      </c>
      <c r="R120" s="5">
        <v>0</v>
      </c>
      <c r="S120" s="38"/>
    </row>
    <row r="121" spans="1:19" ht="56.25" customHeight="1" x14ac:dyDescent="0.2">
      <c r="A121" s="3"/>
      <c r="B121" s="10">
        <v>301010030</v>
      </c>
      <c r="C121" s="9" t="s">
        <v>418</v>
      </c>
      <c r="D121" s="8"/>
      <c r="E121" s="46"/>
      <c r="F121" s="13" t="s">
        <v>417</v>
      </c>
      <c r="G121" s="13" t="s">
        <v>416</v>
      </c>
      <c r="H121" s="13" t="s">
        <v>3</v>
      </c>
      <c r="I121" s="13" t="s">
        <v>415</v>
      </c>
      <c r="J121" s="13" t="s">
        <v>1</v>
      </c>
      <c r="K121" s="12">
        <v>5</v>
      </c>
      <c r="L121" s="12">
        <v>2</v>
      </c>
      <c r="M121" s="11">
        <v>0</v>
      </c>
      <c r="N121" s="11">
        <v>0</v>
      </c>
      <c r="O121" s="11">
        <f>50697.709+9423.326</f>
        <v>60121.035000000003</v>
      </c>
      <c r="P121" s="11">
        <v>10000</v>
      </c>
      <c r="Q121" s="11">
        <v>10000</v>
      </c>
      <c r="R121" s="5">
        <v>10000</v>
      </c>
      <c r="S121" s="38"/>
    </row>
    <row r="122" spans="1:19" ht="76.5" customHeight="1" x14ac:dyDescent="0.2">
      <c r="A122" s="3"/>
      <c r="B122" s="10">
        <v>301010031</v>
      </c>
      <c r="C122" s="9" t="s">
        <v>412</v>
      </c>
      <c r="D122" s="8" t="s">
        <v>414</v>
      </c>
      <c r="E122" s="7" t="s">
        <v>0</v>
      </c>
      <c r="F122" s="7"/>
      <c r="G122" s="80"/>
      <c r="H122" s="80"/>
      <c r="I122" s="80"/>
      <c r="J122" s="80"/>
      <c r="K122" s="80"/>
      <c r="L122" s="80"/>
      <c r="M122" s="6">
        <f>M123</f>
        <v>14759.999</v>
      </c>
      <c r="N122" s="6">
        <f>N123</f>
        <v>14759.135999999999</v>
      </c>
      <c r="O122" s="6">
        <f t="shared" ref="O122:R122" si="33">O123</f>
        <v>24349.769</v>
      </c>
      <c r="P122" s="6">
        <f t="shared" si="33"/>
        <v>21419.019</v>
      </c>
      <c r="Q122" s="6">
        <f t="shared" si="33"/>
        <v>20591.574000000001</v>
      </c>
      <c r="R122" s="5">
        <f t="shared" si="33"/>
        <v>20598.394</v>
      </c>
      <c r="S122" s="38"/>
    </row>
    <row r="123" spans="1:19" ht="21.75" customHeight="1" x14ac:dyDescent="0.2">
      <c r="A123" s="3"/>
      <c r="B123" s="10"/>
      <c r="C123" s="9" t="s">
        <v>0</v>
      </c>
      <c r="D123" s="8" t="s">
        <v>0</v>
      </c>
      <c r="E123" s="7" t="s">
        <v>222</v>
      </c>
      <c r="F123" s="7"/>
      <c r="G123" s="80"/>
      <c r="H123" s="80"/>
      <c r="I123" s="80"/>
      <c r="J123" s="80"/>
      <c r="K123" s="80"/>
      <c r="L123" s="80"/>
      <c r="M123" s="6">
        <f>M124+M125+M126</f>
        <v>14759.999</v>
      </c>
      <c r="N123" s="6">
        <f t="shared" ref="N123:R123" si="34">N124+N125+N126</f>
        <v>14759.135999999999</v>
      </c>
      <c r="O123" s="6">
        <f t="shared" si="34"/>
        <v>24349.769</v>
      </c>
      <c r="P123" s="6">
        <f t="shared" si="34"/>
        <v>21419.019</v>
      </c>
      <c r="Q123" s="6">
        <f t="shared" si="34"/>
        <v>20591.574000000001</v>
      </c>
      <c r="R123" s="5">
        <f t="shared" si="34"/>
        <v>20598.394</v>
      </c>
      <c r="S123" s="38"/>
    </row>
    <row r="124" spans="1:19" ht="245.25" customHeight="1" x14ac:dyDescent="0.2">
      <c r="A124" s="3"/>
      <c r="B124" s="10">
        <v>301010031</v>
      </c>
      <c r="C124" s="9" t="s">
        <v>412</v>
      </c>
      <c r="D124" s="8"/>
      <c r="E124" s="46"/>
      <c r="F124" s="13" t="s">
        <v>190</v>
      </c>
      <c r="G124" s="13" t="s">
        <v>413</v>
      </c>
      <c r="H124" s="43" t="s">
        <v>766</v>
      </c>
      <c r="I124" s="43" t="s">
        <v>767</v>
      </c>
      <c r="J124" s="43" t="s">
        <v>768</v>
      </c>
      <c r="K124" s="12">
        <v>8</v>
      </c>
      <c r="L124" s="12">
        <v>1</v>
      </c>
      <c r="M124" s="11">
        <v>14250.485000000001</v>
      </c>
      <c r="N124" s="11">
        <f>14249.622+0.863</f>
        <v>14250.484999999999</v>
      </c>
      <c r="O124" s="11">
        <v>23051.841</v>
      </c>
      <c r="P124" s="11">
        <v>20565.496999999999</v>
      </c>
      <c r="Q124" s="11">
        <v>19740.753000000001</v>
      </c>
      <c r="R124" s="5">
        <v>19747.573</v>
      </c>
      <c r="S124" s="38"/>
    </row>
    <row r="125" spans="1:19" ht="238.5" customHeight="1" x14ac:dyDescent="0.2">
      <c r="A125" s="3"/>
      <c r="B125" s="10">
        <v>301010031</v>
      </c>
      <c r="C125" s="9" t="s">
        <v>412</v>
      </c>
      <c r="D125" s="8"/>
      <c r="E125" s="46"/>
      <c r="F125" s="13" t="s">
        <v>190</v>
      </c>
      <c r="G125" s="13" t="s">
        <v>413</v>
      </c>
      <c r="H125" s="43" t="s">
        <v>766</v>
      </c>
      <c r="I125" s="43" t="s">
        <v>767</v>
      </c>
      <c r="J125" s="43" t="s">
        <v>768</v>
      </c>
      <c r="K125" s="12">
        <v>8</v>
      </c>
      <c r="L125" s="12">
        <v>4</v>
      </c>
      <c r="M125" s="11">
        <v>509.51400000000001</v>
      </c>
      <c r="N125" s="11">
        <v>508.65100000000001</v>
      </c>
      <c r="O125" s="11">
        <v>1297.9280000000001</v>
      </c>
      <c r="P125" s="11">
        <v>678.52200000000005</v>
      </c>
      <c r="Q125" s="11">
        <v>675.82100000000003</v>
      </c>
      <c r="R125" s="5">
        <v>675.82100000000003</v>
      </c>
      <c r="S125" s="38"/>
    </row>
    <row r="126" spans="1:19" ht="230.25" customHeight="1" x14ac:dyDescent="0.2">
      <c r="A126" s="3"/>
      <c r="B126" s="10">
        <v>301010031</v>
      </c>
      <c r="C126" s="9" t="s">
        <v>412</v>
      </c>
      <c r="D126" s="8"/>
      <c r="E126" s="46"/>
      <c r="F126" s="13" t="s">
        <v>411</v>
      </c>
      <c r="G126" s="13" t="s">
        <v>410</v>
      </c>
      <c r="H126" s="43" t="s">
        <v>735</v>
      </c>
      <c r="I126" s="43" t="s">
        <v>769</v>
      </c>
      <c r="J126" s="43" t="s">
        <v>737</v>
      </c>
      <c r="K126" s="12">
        <v>8</v>
      </c>
      <c r="L126" s="12">
        <v>1</v>
      </c>
      <c r="M126" s="11">
        <v>0</v>
      </c>
      <c r="N126" s="11">
        <v>0</v>
      </c>
      <c r="O126" s="11">
        <v>0</v>
      </c>
      <c r="P126" s="11">
        <v>175</v>
      </c>
      <c r="Q126" s="11">
        <v>175</v>
      </c>
      <c r="R126" s="5">
        <v>175</v>
      </c>
      <c r="S126" s="38"/>
    </row>
    <row r="127" spans="1:19" ht="73.5" customHeight="1" x14ac:dyDescent="0.2">
      <c r="A127" s="3"/>
      <c r="B127" s="10">
        <v>301010032</v>
      </c>
      <c r="C127" s="9" t="s">
        <v>395</v>
      </c>
      <c r="D127" s="8" t="s">
        <v>409</v>
      </c>
      <c r="E127" s="7" t="s">
        <v>0</v>
      </c>
      <c r="F127" s="7"/>
      <c r="G127" s="80"/>
      <c r="H127" s="80"/>
      <c r="I127" s="80"/>
      <c r="J127" s="80"/>
      <c r="K127" s="80"/>
      <c r="L127" s="80"/>
      <c r="M127" s="6">
        <f>M128+M130+M137</f>
        <v>387878.89899999998</v>
      </c>
      <c r="N127" s="6">
        <f>N128+N130+N137</f>
        <v>120651.393</v>
      </c>
      <c r="O127" s="6">
        <f t="shared" ref="O127:R127" si="35">O128+O130+O137</f>
        <v>392945.56800000003</v>
      </c>
      <c r="P127" s="6">
        <f t="shared" si="35"/>
        <v>106138.18</v>
      </c>
      <c r="Q127" s="6">
        <f t="shared" si="35"/>
        <v>104250.23899999999</v>
      </c>
      <c r="R127" s="5">
        <f t="shared" si="35"/>
        <v>100354.211</v>
      </c>
      <c r="S127" s="38"/>
    </row>
    <row r="128" spans="1:19" ht="21.75" customHeight="1" x14ac:dyDescent="0.2">
      <c r="A128" s="3"/>
      <c r="B128" s="10"/>
      <c r="C128" s="9" t="s">
        <v>0</v>
      </c>
      <c r="D128" s="8" t="s">
        <v>0</v>
      </c>
      <c r="E128" s="7" t="s">
        <v>84</v>
      </c>
      <c r="F128" s="7"/>
      <c r="G128" s="80"/>
      <c r="H128" s="80"/>
      <c r="I128" s="80"/>
      <c r="J128" s="80"/>
      <c r="K128" s="80"/>
      <c r="L128" s="80"/>
      <c r="M128" s="6">
        <f>M129</f>
        <v>1500</v>
      </c>
      <c r="N128" s="6">
        <f t="shared" ref="N128:R128" si="36">N129</f>
        <v>1442.489</v>
      </c>
      <c r="O128" s="6">
        <f t="shared" si="36"/>
        <v>1086.8</v>
      </c>
      <c r="P128" s="6">
        <f t="shared" si="36"/>
        <v>1864.65</v>
      </c>
      <c r="Q128" s="6">
        <f t="shared" si="36"/>
        <v>2098.502</v>
      </c>
      <c r="R128" s="5">
        <f t="shared" si="36"/>
        <v>2202.4740000000002</v>
      </c>
      <c r="S128" s="38"/>
    </row>
    <row r="129" spans="1:19" ht="409.5" customHeight="1" x14ac:dyDescent="0.2">
      <c r="A129" s="3"/>
      <c r="B129" s="10">
        <v>301010032</v>
      </c>
      <c r="C129" s="9" t="s">
        <v>395</v>
      </c>
      <c r="D129" s="8"/>
      <c r="E129" s="46"/>
      <c r="F129" s="13" t="s">
        <v>408</v>
      </c>
      <c r="G129" s="13" t="s">
        <v>407</v>
      </c>
      <c r="H129" s="43" t="s">
        <v>770</v>
      </c>
      <c r="I129" s="43" t="s">
        <v>771</v>
      </c>
      <c r="J129" s="43" t="s">
        <v>772</v>
      </c>
      <c r="K129" s="12">
        <v>8</v>
      </c>
      <c r="L129" s="12">
        <v>4</v>
      </c>
      <c r="M129" s="6">
        <v>1500</v>
      </c>
      <c r="N129" s="6">
        <v>1442.489</v>
      </c>
      <c r="O129" s="6">
        <v>1086.8</v>
      </c>
      <c r="P129" s="6">
        <v>1864.65</v>
      </c>
      <c r="Q129" s="6">
        <v>2098.502</v>
      </c>
      <c r="R129" s="5">
        <v>2202.4740000000002</v>
      </c>
      <c r="S129" s="38"/>
    </row>
    <row r="130" spans="1:19" ht="21.75" customHeight="1" x14ac:dyDescent="0.2">
      <c r="A130" s="3"/>
      <c r="B130" s="10"/>
      <c r="C130" s="9" t="s">
        <v>0</v>
      </c>
      <c r="D130" s="8" t="s">
        <v>0</v>
      </c>
      <c r="E130" s="7" t="s">
        <v>222</v>
      </c>
      <c r="F130" s="7"/>
      <c r="G130" s="80"/>
      <c r="H130" s="80"/>
      <c r="I130" s="80"/>
      <c r="J130" s="80"/>
      <c r="K130" s="80"/>
      <c r="L130" s="80"/>
      <c r="M130" s="6">
        <f>M131+M132+M133+M134+M135+M136</f>
        <v>109665.011</v>
      </c>
      <c r="N130" s="6">
        <f>N131+N132+N133+N134+N135+N136</f>
        <v>109659.06299999999</v>
      </c>
      <c r="O130" s="6">
        <f>O131+O132+O133+O134+O135+O136</f>
        <v>124494.72100000001</v>
      </c>
      <c r="P130" s="6">
        <v>104273.53</v>
      </c>
      <c r="Q130" s="6">
        <v>102151.73699999999</v>
      </c>
      <c r="R130" s="5">
        <v>98151.736999999994</v>
      </c>
      <c r="S130" s="38"/>
    </row>
    <row r="131" spans="1:19" ht="387.75" customHeight="1" x14ac:dyDescent="0.2">
      <c r="A131" s="3"/>
      <c r="B131" s="10">
        <v>301010032</v>
      </c>
      <c r="C131" s="9" t="s">
        <v>395</v>
      </c>
      <c r="D131" s="8"/>
      <c r="E131" s="46"/>
      <c r="F131" s="13" t="s">
        <v>119</v>
      </c>
      <c r="G131" s="13" t="s">
        <v>406</v>
      </c>
      <c r="H131" s="43" t="s">
        <v>773</v>
      </c>
      <c r="I131" s="43" t="s">
        <v>774</v>
      </c>
      <c r="J131" s="43" t="s">
        <v>775</v>
      </c>
      <c r="K131" s="12">
        <v>8</v>
      </c>
      <c r="L131" s="12">
        <v>1</v>
      </c>
      <c r="M131" s="11">
        <v>79056.900999999998</v>
      </c>
      <c r="N131" s="11">
        <v>79056.900999999998</v>
      </c>
      <c r="O131" s="11">
        <v>33440</v>
      </c>
      <c r="P131" s="11">
        <v>10000</v>
      </c>
      <c r="Q131" s="11">
        <v>9202.7759999999998</v>
      </c>
      <c r="R131" s="5">
        <v>5202.7759999999998</v>
      </c>
      <c r="S131" s="38"/>
    </row>
    <row r="132" spans="1:19" ht="354.75" customHeight="1" x14ac:dyDescent="0.2">
      <c r="A132" s="3"/>
      <c r="B132" s="10">
        <v>301010032</v>
      </c>
      <c r="C132" s="9" t="s">
        <v>395</v>
      </c>
      <c r="D132" s="8"/>
      <c r="E132" s="46"/>
      <c r="F132" s="13" t="s">
        <v>405</v>
      </c>
      <c r="G132" s="13" t="s">
        <v>397</v>
      </c>
      <c r="H132" s="43" t="s">
        <v>776</v>
      </c>
      <c r="I132" s="43" t="s">
        <v>777</v>
      </c>
      <c r="J132" s="43" t="s">
        <v>778</v>
      </c>
      <c r="K132" s="12">
        <v>8</v>
      </c>
      <c r="L132" s="12">
        <v>1</v>
      </c>
      <c r="M132" s="11">
        <v>970</v>
      </c>
      <c r="N132" s="11">
        <v>970</v>
      </c>
      <c r="O132" s="11">
        <v>4982</v>
      </c>
      <c r="P132" s="11">
        <v>0</v>
      </c>
      <c r="Q132" s="11">
        <v>0</v>
      </c>
      <c r="R132" s="5">
        <v>0</v>
      </c>
      <c r="S132" s="38"/>
    </row>
    <row r="133" spans="1:19" ht="409.5" customHeight="1" x14ac:dyDescent="0.2">
      <c r="A133" s="3"/>
      <c r="B133" s="10">
        <v>301010032</v>
      </c>
      <c r="C133" s="9" t="s">
        <v>395</v>
      </c>
      <c r="D133" s="8"/>
      <c r="E133" s="46"/>
      <c r="F133" s="13" t="s">
        <v>404</v>
      </c>
      <c r="G133" s="13" t="s">
        <v>403</v>
      </c>
      <c r="H133" s="43" t="s">
        <v>779</v>
      </c>
      <c r="I133" s="43" t="s">
        <v>780</v>
      </c>
      <c r="J133" s="43" t="s">
        <v>781</v>
      </c>
      <c r="K133" s="12">
        <v>8</v>
      </c>
      <c r="L133" s="12">
        <v>1</v>
      </c>
      <c r="M133" s="11">
        <f>22911.873+276.148</f>
        <v>23188.021000000001</v>
      </c>
      <c r="N133" s="11">
        <f>22911.873+276.148</f>
        <v>23188.021000000001</v>
      </c>
      <c r="O133" s="11">
        <f>48456.953-1946.255+28379.147</f>
        <v>74889.845000000001</v>
      </c>
      <c r="P133" s="11">
        <v>85732.751000000004</v>
      </c>
      <c r="Q133" s="11">
        <v>84409.081999999995</v>
      </c>
      <c r="R133" s="5">
        <v>84409.081999999995</v>
      </c>
      <c r="S133" s="38"/>
    </row>
    <row r="134" spans="1:19" ht="409.5" customHeight="1" x14ac:dyDescent="0.2">
      <c r="A134" s="3"/>
      <c r="B134" s="10">
        <v>301010032</v>
      </c>
      <c r="C134" s="9" t="s">
        <v>395</v>
      </c>
      <c r="D134" s="8"/>
      <c r="E134" s="46"/>
      <c r="F134" s="13" t="s">
        <v>404</v>
      </c>
      <c r="G134" s="13" t="s">
        <v>403</v>
      </c>
      <c r="H134" s="43" t="s">
        <v>779</v>
      </c>
      <c r="I134" s="43" t="s">
        <v>780</v>
      </c>
      <c r="J134" s="43" t="s">
        <v>781</v>
      </c>
      <c r="K134" s="12">
        <v>8</v>
      </c>
      <c r="L134" s="12">
        <v>4</v>
      </c>
      <c r="M134" s="11">
        <f>6086.594+1586.202-1222.707</f>
        <v>6450.0889999999999</v>
      </c>
      <c r="N134" s="11">
        <f>6080.646+1586.002-1222.507</f>
        <v>6444.1409999999996</v>
      </c>
      <c r="O134" s="11">
        <v>11182.876</v>
      </c>
      <c r="P134" s="11">
        <v>8363.0789999999997</v>
      </c>
      <c r="Q134" s="11">
        <v>8363.9789999999994</v>
      </c>
      <c r="R134" s="5">
        <v>8364.8790000000008</v>
      </c>
      <c r="S134" s="38"/>
    </row>
    <row r="135" spans="1:19" ht="409.5" customHeight="1" x14ac:dyDescent="0.2">
      <c r="A135" s="3"/>
      <c r="B135" s="10">
        <v>301010032</v>
      </c>
      <c r="C135" s="9" t="s">
        <v>395</v>
      </c>
      <c r="D135" s="8"/>
      <c r="E135" s="46"/>
      <c r="F135" s="13" t="s">
        <v>404</v>
      </c>
      <c r="G135" s="13" t="s">
        <v>403</v>
      </c>
      <c r="H135" s="43" t="s">
        <v>779</v>
      </c>
      <c r="I135" s="43" t="s">
        <v>780</v>
      </c>
      <c r="J135" s="43" t="s">
        <v>781</v>
      </c>
      <c r="K135" s="12">
        <v>10</v>
      </c>
      <c r="L135" s="12">
        <v>4</v>
      </c>
      <c r="M135" s="11">
        <v>0</v>
      </c>
      <c r="N135" s="11">
        <v>0</v>
      </c>
      <c r="O135" s="11">
        <v>0</v>
      </c>
      <c r="P135" s="11">
        <v>2.7</v>
      </c>
      <c r="Q135" s="11">
        <v>0.9</v>
      </c>
      <c r="R135" s="5">
        <v>0</v>
      </c>
      <c r="S135" s="38"/>
    </row>
    <row r="136" spans="1:19" ht="234.75" customHeight="1" x14ac:dyDescent="0.2">
      <c r="A136" s="3"/>
      <c r="B136" s="10">
        <v>301010032</v>
      </c>
      <c r="C136" s="9" t="s">
        <v>395</v>
      </c>
      <c r="D136" s="8"/>
      <c r="E136" s="46"/>
      <c r="F136" s="13" t="s">
        <v>402</v>
      </c>
      <c r="G136" s="13" t="s">
        <v>401</v>
      </c>
      <c r="H136" s="43" t="s">
        <v>735</v>
      </c>
      <c r="I136" s="43" t="s">
        <v>782</v>
      </c>
      <c r="J136" s="43" t="s">
        <v>737</v>
      </c>
      <c r="K136" s="12">
        <v>8</v>
      </c>
      <c r="L136" s="12">
        <v>1</v>
      </c>
      <c r="M136" s="11">
        <v>0</v>
      </c>
      <c r="N136" s="11">
        <v>0</v>
      </c>
      <c r="O136" s="11">
        <v>0</v>
      </c>
      <c r="P136" s="11">
        <v>175</v>
      </c>
      <c r="Q136" s="11">
        <v>175</v>
      </c>
      <c r="R136" s="5">
        <v>175</v>
      </c>
      <c r="S136" s="38"/>
    </row>
    <row r="137" spans="1:19" ht="53.25" customHeight="1" x14ac:dyDescent="0.2">
      <c r="A137" s="3"/>
      <c r="B137" s="10"/>
      <c r="C137" s="9" t="s">
        <v>0</v>
      </c>
      <c r="D137" s="8" t="s">
        <v>0</v>
      </c>
      <c r="E137" s="7" t="s">
        <v>79</v>
      </c>
      <c r="F137" s="7"/>
      <c r="G137" s="80"/>
      <c r="H137" s="80"/>
      <c r="I137" s="80"/>
      <c r="J137" s="80"/>
      <c r="K137" s="80"/>
      <c r="L137" s="80"/>
      <c r="M137" s="6">
        <f>M138+M139+M140</f>
        <v>276713.88799999998</v>
      </c>
      <c r="N137" s="6">
        <f t="shared" ref="N137:R137" si="37">N138+N139+N140</f>
        <v>9549.8410000000003</v>
      </c>
      <c r="O137" s="6">
        <f t="shared" si="37"/>
        <v>267364.04700000002</v>
      </c>
      <c r="P137" s="6">
        <f t="shared" si="37"/>
        <v>0</v>
      </c>
      <c r="Q137" s="6">
        <f t="shared" si="37"/>
        <v>0</v>
      </c>
      <c r="R137" s="5">
        <f t="shared" si="37"/>
        <v>0</v>
      </c>
      <c r="S137" s="38"/>
    </row>
    <row r="138" spans="1:19" ht="171" customHeight="1" x14ac:dyDescent="0.2">
      <c r="A138" s="3"/>
      <c r="B138" s="10">
        <v>301010032</v>
      </c>
      <c r="C138" s="9" t="s">
        <v>395</v>
      </c>
      <c r="D138" s="8"/>
      <c r="E138" s="46"/>
      <c r="F138" s="13" t="s">
        <v>400</v>
      </c>
      <c r="G138" s="13" t="s">
        <v>399</v>
      </c>
      <c r="H138" s="43" t="s">
        <v>783</v>
      </c>
      <c r="I138" s="43" t="s">
        <v>672</v>
      </c>
      <c r="J138" s="43" t="s">
        <v>784</v>
      </c>
      <c r="K138" s="12">
        <v>8</v>
      </c>
      <c r="L138" s="12">
        <v>1</v>
      </c>
      <c r="M138" s="11">
        <v>275213.88799999998</v>
      </c>
      <c r="N138" s="11">
        <v>9549.8410000000003</v>
      </c>
      <c r="O138" s="11">
        <v>265864.04700000002</v>
      </c>
      <c r="P138" s="11">
        <v>0</v>
      </c>
      <c r="Q138" s="11">
        <v>0</v>
      </c>
      <c r="R138" s="5">
        <v>0</v>
      </c>
      <c r="S138" s="38"/>
    </row>
    <row r="139" spans="1:19" ht="32.25" customHeight="1" x14ac:dyDescent="0.2">
      <c r="A139" s="3"/>
      <c r="B139" s="10">
        <v>301010032</v>
      </c>
      <c r="C139" s="9" t="s">
        <v>395</v>
      </c>
      <c r="D139" s="8"/>
      <c r="E139" s="46"/>
      <c r="F139" s="13" t="s">
        <v>398</v>
      </c>
      <c r="G139" s="13" t="s">
        <v>397</v>
      </c>
      <c r="H139" s="13" t="s">
        <v>3</v>
      </c>
      <c r="I139" s="13" t="s">
        <v>396</v>
      </c>
      <c r="J139" s="13" t="s">
        <v>1</v>
      </c>
      <c r="K139" s="12">
        <v>8</v>
      </c>
      <c r="L139" s="12">
        <v>1</v>
      </c>
      <c r="M139" s="11">
        <v>1500</v>
      </c>
      <c r="N139" s="11">
        <v>0</v>
      </c>
      <c r="O139" s="11">
        <v>0</v>
      </c>
      <c r="P139" s="11">
        <v>0</v>
      </c>
      <c r="Q139" s="11">
        <v>0</v>
      </c>
      <c r="R139" s="5">
        <v>0</v>
      </c>
      <c r="S139" s="38"/>
    </row>
    <row r="140" spans="1:19" ht="32.25" customHeight="1" x14ac:dyDescent="0.2">
      <c r="A140" s="3"/>
      <c r="B140" s="10">
        <v>301010032</v>
      </c>
      <c r="C140" s="9" t="s">
        <v>395</v>
      </c>
      <c r="D140" s="8"/>
      <c r="E140" s="46"/>
      <c r="F140" s="13" t="s">
        <v>394</v>
      </c>
      <c r="G140" s="13" t="s">
        <v>393</v>
      </c>
      <c r="H140" s="13" t="s">
        <v>3</v>
      </c>
      <c r="I140" s="13" t="s">
        <v>0</v>
      </c>
      <c r="J140" s="13" t="s">
        <v>1</v>
      </c>
      <c r="K140" s="12">
        <v>8</v>
      </c>
      <c r="L140" s="12">
        <v>1</v>
      </c>
      <c r="M140" s="11">
        <v>0</v>
      </c>
      <c r="N140" s="11">
        <v>0</v>
      </c>
      <c r="O140" s="11">
        <v>1500</v>
      </c>
      <c r="P140" s="11">
        <v>0</v>
      </c>
      <c r="Q140" s="11">
        <v>0</v>
      </c>
      <c r="R140" s="5">
        <v>0</v>
      </c>
      <c r="S140" s="38"/>
    </row>
    <row r="141" spans="1:19" ht="109.5" customHeight="1" x14ac:dyDescent="0.2">
      <c r="A141" s="3"/>
      <c r="B141" s="10">
        <v>301010035</v>
      </c>
      <c r="C141" s="9" t="s">
        <v>391</v>
      </c>
      <c r="D141" s="8" t="s">
        <v>392</v>
      </c>
      <c r="E141" s="7" t="s">
        <v>0</v>
      </c>
      <c r="F141" s="7"/>
      <c r="G141" s="80"/>
      <c r="H141" s="80"/>
      <c r="I141" s="80"/>
      <c r="J141" s="80"/>
      <c r="K141" s="80"/>
      <c r="L141" s="80"/>
      <c r="M141" s="6">
        <f>M142</f>
        <v>6225.5560000000005</v>
      </c>
      <c r="N141" s="6">
        <f>N142</f>
        <v>6205.2659999999996</v>
      </c>
      <c r="O141" s="6">
        <f t="shared" ref="O141:R141" si="38">O142</f>
        <v>5844.8050000000003</v>
      </c>
      <c r="P141" s="6">
        <f t="shared" si="38"/>
        <v>9825.5499999999993</v>
      </c>
      <c r="Q141" s="6">
        <f t="shared" si="38"/>
        <v>9825.5499999999993</v>
      </c>
      <c r="R141" s="5">
        <f t="shared" si="38"/>
        <v>9825.5499999999993</v>
      </c>
      <c r="S141" s="38"/>
    </row>
    <row r="142" spans="1:19" ht="21.75" customHeight="1" x14ac:dyDescent="0.2">
      <c r="A142" s="3"/>
      <c r="B142" s="10"/>
      <c r="C142" s="9" t="s">
        <v>0</v>
      </c>
      <c r="D142" s="8" t="s">
        <v>0</v>
      </c>
      <c r="E142" s="7" t="s">
        <v>84</v>
      </c>
      <c r="F142" s="7"/>
      <c r="G142" s="80"/>
      <c r="H142" s="80"/>
      <c r="I142" s="80"/>
      <c r="J142" s="80"/>
      <c r="K142" s="80"/>
      <c r="L142" s="80"/>
      <c r="M142" s="6">
        <f>M143</f>
        <v>6225.5560000000005</v>
      </c>
      <c r="N142" s="6">
        <f t="shared" ref="N142:R142" si="39">N143</f>
        <v>6205.2659999999996</v>
      </c>
      <c r="O142" s="6">
        <f t="shared" si="39"/>
        <v>5844.8050000000003</v>
      </c>
      <c r="P142" s="6">
        <f t="shared" si="39"/>
        <v>9825.5499999999993</v>
      </c>
      <c r="Q142" s="6">
        <f t="shared" si="39"/>
        <v>9825.5499999999993</v>
      </c>
      <c r="R142" s="5">
        <f t="shared" si="39"/>
        <v>9825.5499999999993</v>
      </c>
      <c r="S142" s="38"/>
    </row>
    <row r="143" spans="1:19" ht="383.25" customHeight="1" x14ac:dyDescent="0.2">
      <c r="A143" s="3"/>
      <c r="B143" s="10">
        <v>301010035</v>
      </c>
      <c r="C143" s="9" t="s">
        <v>391</v>
      </c>
      <c r="D143" s="8"/>
      <c r="E143" s="46"/>
      <c r="F143" s="13" t="s">
        <v>390</v>
      </c>
      <c r="G143" s="13" t="s">
        <v>389</v>
      </c>
      <c r="H143" s="43" t="s">
        <v>785</v>
      </c>
      <c r="I143" s="43" t="s">
        <v>786</v>
      </c>
      <c r="J143" s="43" t="s">
        <v>787</v>
      </c>
      <c r="K143" s="12">
        <v>4</v>
      </c>
      <c r="L143" s="12">
        <v>10</v>
      </c>
      <c r="M143" s="6">
        <f>3996.94+2228.616</f>
        <v>6225.5560000000005</v>
      </c>
      <c r="N143" s="6">
        <f>3996.939+2208.327</f>
        <v>6205.2659999999996</v>
      </c>
      <c r="O143" s="6">
        <v>5844.8050000000003</v>
      </c>
      <c r="P143" s="6">
        <v>9825.5499999999993</v>
      </c>
      <c r="Q143" s="6">
        <v>9825.5499999999993</v>
      </c>
      <c r="R143" s="5">
        <v>9825.5499999999993</v>
      </c>
      <c r="S143" s="38"/>
    </row>
    <row r="144" spans="1:19" ht="58.5" customHeight="1" x14ac:dyDescent="0.2">
      <c r="A144" s="3"/>
      <c r="B144" s="10">
        <v>301010039</v>
      </c>
      <c r="C144" s="9" t="s">
        <v>387</v>
      </c>
      <c r="D144" s="8" t="s">
        <v>388</v>
      </c>
      <c r="E144" s="7" t="s">
        <v>0</v>
      </c>
      <c r="F144" s="7"/>
      <c r="G144" s="80"/>
      <c r="H144" s="80"/>
      <c r="I144" s="80"/>
      <c r="J144" s="80"/>
      <c r="K144" s="80"/>
      <c r="L144" s="80"/>
      <c r="M144" s="6">
        <f>M145</f>
        <v>925</v>
      </c>
      <c r="N144" s="6">
        <f>N145</f>
        <v>924.39</v>
      </c>
      <c r="O144" s="6">
        <f t="shared" ref="O144:R144" si="40">O145</f>
        <v>626.06100000000004</v>
      </c>
      <c r="P144" s="6">
        <f t="shared" si="40"/>
        <v>905.56899999999996</v>
      </c>
      <c r="Q144" s="6">
        <f t="shared" si="40"/>
        <v>905.56899999999996</v>
      </c>
      <c r="R144" s="5">
        <f t="shared" si="40"/>
        <v>905.56899999999996</v>
      </c>
      <c r="S144" s="38"/>
    </row>
    <row r="145" spans="1:19" ht="21.75" customHeight="1" x14ac:dyDescent="0.2">
      <c r="A145" s="3"/>
      <c r="B145" s="10"/>
      <c r="C145" s="9" t="s">
        <v>0</v>
      </c>
      <c r="D145" s="8" t="s">
        <v>0</v>
      </c>
      <c r="E145" s="7" t="s">
        <v>84</v>
      </c>
      <c r="F145" s="7"/>
      <c r="G145" s="80"/>
      <c r="H145" s="80"/>
      <c r="I145" s="80"/>
      <c r="J145" s="80"/>
      <c r="K145" s="80"/>
      <c r="L145" s="80"/>
      <c r="M145" s="6">
        <v>925</v>
      </c>
      <c r="N145" s="6">
        <v>924.39</v>
      </c>
      <c r="O145" s="6">
        <f>O146</f>
        <v>626.06100000000004</v>
      </c>
      <c r="P145" s="6">
        <v>905.56899999999996</v>
      </c>
      <c r="Q145" s="6">
        <v>905.56899999999996</v>
      </c>
      <c r="R145" s="5">
        <v>905.56899999999996</v>
      </c>
      <c r="S145" s="38"/>
    </row>
    <row r="146" spans="1:19" ht="409.5" customHeight="1" x14ac:dyDescent="0.2">
      <c r="A146" s="3"/>
      <c r="B146" s="10">
        <v>301010039</v>
      </c>
      <c r="C146" s="9" t="s">
        <v>387</v>
      </c>
      <c r="D146" s="8"/>
      <c r="E146" s="46"/>
      <c r="F146" s="13" t="s">
        <v>386</v>
      </c>
      <c r="G146" s="13" t="s">
        <v>385</v>
      </c>
      <c r="H146" s="43" t="s">
        <v>788</v>
      </c>
      <c r="I146" s="43" t="s">
        <v>789</v>
      </c>
      <c r="J146" s="43" t="s">
        <v>790</v>
      </c>
      <c r="K146" s="12">
        <v>4</v>
      </c>
      <c r="L146" s="12">
        <v>5</v>
      </c>
      <c r="M146" s="6">
        <v>925</v>
      </c>
      <c r="N146" s="6">
        <v>924.39</v>
      </c>
      <c r="O146" s="6">
        <v>626.06100000000004</v>
      </c>
      <c r="P146" s="6">
        <v>905.56899999999996</v>
      </c>
      <c r="Q146" s="6">
        <v>905.56899999999996</v>
      </c>
      <c r="R146" s="5">
        <v>905.56899999999996</v>
      </c>
      <c r="S146" s="38"/>
    </row>
    <row r="147" spans="1:19" ht="72" customHeight="1" x14ac:dyDescent="0.2">
      <c r="A147" s="3"/>
      <c r="B147" s="10">
        <v>301010040</v>
      </c>
      <c r="C147" s="9" t="s">
        <v>383</v>
      </c>
      <c r="D147" s="8" t="s">
        <v>384</v>
      </c>
      <c r="E147" s="7" t="s">
        <v>0</v>
      </c>
      <c r="F147" s="7"/>
      <c r="G147" s="80"/>
      <c r="H147" s="80"/>
      <c r="I147" s="80"/>
      <c r="J147" s="80"/>
      <c r="K147" s="80"/>
      <c r="L147" s="80"/>
      <c r="M147" s="6">
        <f>M148</f>
        <v>14975</v>
      </c>
      <c r="N147" s="6">
        <f>N148</f>
        <v>14975</v>
      </c>
      <c r="O147" s="6">
        <f t="shared" ref="O147:R147" si="41">O148</f>
        <v>21313.761999999999</v>
      </c>
      <c r="P147" s="6">
        <f t="shared" si="41"/>
        <v>16397.5</v>
      </c>
      <c r="Q147" s="6">
        <f t="shared" si="41"/>
        <v>16397.5</v>
      </c>
      <c r="R147" s="5">
        <f t="shared" si="41"/>
        <v>16397.5</v>
      </c>
      <c r="S147" s="38"/>
    </row>
    <row r="148" spans="1:19" ht="21.75" customHeight="1" x14ac:dyDescent="0.2">
      <c r="A148" s="3"/>
      <c r="B148" s="10"/>
      <c r="C148" s="9" t="s">
        <v>0</v>
      </c>
      <c r="D148" s="8" t="s">
        <v>0</v>
      </c>
      <c r="E148" s="7" t="s">
        <v>84</v>
      </c>
      <c r="F148" s="7"/>
      <c r="G148" s="80"/>
      <c r="H148" s="80"/>
      <c r="I148" s="80"/>
      <c r="J148" s="80"/>
      <c r="K148" s="80"/>
      <c r="L148" s="80"/>
      <c r="M148" s="6">
        <f>M149</f>
        <v>14975</v>
      </c>
      <c r="N148" s="6">
        <f t="shared" ref="N148:R148" si="42">N149</f>
        <v>14975</v>
      </c>
      <c r="O148" s="6">
        <v>21313.761999999999</v>
      </c>
      <c r="P148" s="6">
        <f t="shared" si="42"/>
        <v>16397.5</v>
      </c>
      <c r="Q148" s="6">
        <f t="shared" si="42"/>
        <v>16397.5</v>
      </c>
      <c r="R148" s="5">
        <f t="shared" si="42"/>
        <v>16397.5</v>
      </c>
      <c r="S148" s="38"/>
    </row>
    <row r="149" spans="1:19" ht="409.5" customHeight="1" x14ac:dyDescent="0.2">
      <c r="A149" s="3"/>
      <c r="B149" s="10">
        <v>301010040</v>
      </c>
      <c r="C149" s="9" t="s">
        <v>383</v>
      </c>
      <c r="D149" s="8"/>
      <c r="E149" s="46"/>
      <c r="F149" s="13" t="s">
        <v>382</v>
      </c>
      <c r="G149" s="13" t="s">
        <v>381</v>
      </c>
      <c r="H149" s="43" t="s">
        <v>791</v>
      </c>
      <c r="I149" s="43" t="s">
        <v>792</v>
      </c>
      <c r="J149" s="43" t="s">
        <v>793</v>
      </c>
      <c r="K149" s="12">
        <v>4</v>
      </c>
      <c r="L149" s="12">
        <v>5</v>
      </c>
      <c r="M149" s="6">
        <v>14975</v>
      </c>
      <c r="N149" s="6">
        <v>14975</v>
      </c>
      <c r="O149" s="6">
        <v>21313.761999999999</v>
      </c>
      <c r="P149" s="6">
        <v>16397.5</v>
      </c>
      <c r="Q149" s="6">
        <v>16397.5</v>
      </c>
      <c r="R149" s="5">
        <v>16397.5</v>
      </c>
      <c r="S149" s="38"/>
    </row>
    <row r="150" spans="1:19" s="42" customFormat="1" ht="32.25" customHeight="1" x14ac:dyDescent="0.2">
      <c r="A150" s="39"/>
      <c r="B150" s="40">
        <v>301010042</v>
      </c>
      <c r="C150" s="41" t="s">
        <v>379</v>
      </c>
      <c r="D150" s="8" t="s">
        <v>380</v>
      </c>
      <c r="E150" s="7" t="s">
        <v>0</v>
      </c>
      <c r="F150" s="7"/>
      <c r="G150" s="80"/>
      <c r="H150" s="80"/>
      <c r="I150" s="80"/>
      <c r="J150" s="80"/>
      <c r="K150" s="80"/>
      <c r="L150" s="80"/>
      <c r="M150" s="6">
        <f>M151+M153</f>
        <v>3549.1</v>
      </c>
      <c r="N150" s="6">
        <f>N151+N153</f>
        <v>3086.6390000000001</v>
      </c>
      <c r="O150" s="6">
        <f t="shared" ref="O150:R150" si="43">O151+O153</f>
        <v>3296.6</v>
      </c>
      <c r="P150" s="6">
        <f t="shared" si="43"/>
        <v>5102.7120000000004</v>
      </c>
      <c r="Q150" s="6">
        <f t="shared" si="43"/>
        <v>4826.79</v>
      </c>
      <c r="R150" s="5">
        <f t="shared" si="43"/>
        <v>4726.79</v>
      </c>
      <c r="S150" s="72"/>
    </row>
    <row r="151" spans="1:19" ht="32.25" customHeight="1" x14ac:dyDescent="0.2">
      <c r="A151" s="3"/>
      <c r="B151" s="10"/>
      <c r="C151" s="9" t="s">
        <v>0</v>
      </c>
      <c r="D151" s="8" t="s">
        <v>0</v>
      </c>
      <c r="E151" s="7" t="s">
        <v>123</v>
      </c>
      <c r="F151" s="7"/>
      <c r="G151" s="80"/>
      <c r="H151" s="80"/>
      <c r="I151" s="80"/>
      <c r="J151" s="80"/>
      <c r="K151" s="80"/>
      <c r="L151" s="80"/>
      <c r="M151" s="6">
        <v>100</v>
      </c>
      <c r="N151" s="6">
        <v>100</v>
      </c>
      <c r="O151" s="6">
        <v>9</v>
      </c>
      <c r="P151" s="6">
        <v>9</v>
      </c>
      <c r="Q151" s="6">
        <v>9</v>
      </c>
      <c r="R151" s="5">
        <v>9</v>
      </c>
      <c r="S151" s="38"/>
    </row>
    <row r="152" spans="1:19" s="42" customFormat="1" ht="207" customHeight="1" x14ac:dyDescent="0.2">
      <c r="A152" s="39"/>
      <c r="B152" s="40">
        <v>301010042</v>
      </c>
      <c r="C152" s="41" t="s">
        <v>379</v>
      </c>
      <c r="D152" s="8"/>
      <c r="E152" s="46"/>
      <c r="F152" s="13" t="s">
        <v>378</v>
      </c>
      <c r="G152" s="13" t="s">
        <v>377</v>
      </c>
      <c r="H152" s="43" t="s">
        <v>797</v>
      </c>
      <c r="I152" s="43" t="s">
        <v>798</v>
      </c>
      <c r="J152" s="43" t="s">
        <v>799</v>
      </c>
      <c r="K152" s="12">
        <v>4</v>
      </c>
      <c r="L152" s="12">
        <v>12</v>
      </c>
      <c r="M152" s="6">
        <v>100</v>
      </c>
      <c r="N152" s="6">
        <v>100</v>
      </c>
      <c r="O152" s="6">
        <v>9</v>
      </c>
      <c r="P152" s="6">
        <v>9</v>
      </c>
      <c r="Q152" s="6">
        <v>9</v>
      </c>
      <c r="R152" s="5">
        <v>9</v>
      </c>
      <c r="S152" s="72"/>
    </row>
    <row r="153" spans="1:19" ht="30" customHeight="1" x14ac:dyDescent="0.2">
      <c r="A153" s="3"/>
      <c r="B153" s="10"/>
      <c r="C153" s="9"/>
      <c r="D153" s="8"/>
      <c r="E153" s="88" t="s">
        <v>588</v>
      </c>
      <c r="F153" s="89"/>
      <c r="G153" s="90"/>
      <c r="H153" s="90"/>
      <c r="I153" s="90"/>
      <c r="J153" s="90"/>
      <c r="K153" s="90"/>
      <c r="L153" s="91"/>
      <c r="M153" s="6">
        <f>M154</f>
        <v>3449.1</v>
      </c>
      <c r="N153" s="6">
        <f t="shared" ref="N153:R153" si="44">N154</f>
        <v>2986.6390000000001</v>
      </c>
      <c r="O153" s="6">
        <f t="shared" si="44"/>
        <v>3287.6</v>
      </c>
      <c r="P153" s="6">
        <f t="shared" si="44"/>
        <v>5093.7120000000004</v>
      </c>
      <c r="Q153" s="6">
        <f t="shared" si="44"/>
        <v>4817.79</v>
      </c>
      <c r="R153" s="5">
        <f t="shared" si="44"/>
        <v>4717.79</v>
      </c>
      <c r="S153" s="38"/>
    </row>
    <row r="154" spans="1:19" s="42" customFormat="1" ht="409.5" customHeight="1" x14ac:dyDescent="0.2">
      <c r="A154" s="39"/>
      <c r="B154" s="40"/>
      <c r="C154" s="41"/>
      <c r="D154" s="8"/>
      <c r="E154" s="48"/>
      <c r="F154" s="49" t="s">
        <v>65</v>
      </c>
      <c r="G154" s="48" t="s">
        <v>325</v>
      </c>
      <c r="H154" s="43" t="s">
        <v>794</v>
      </c>
      <c r="I154" s="43" t="s">
        <v>795</v>
      </c>
      <c r="J154" s="43" t="s">
        <v>796</v>
      </c>
      <c r="K154" s="50" t="s">
        <v>589</v>
      </c>
      <c r="L154" s="50" t="s">
        <v>590</v>
      </c>
      <c r="M154" s="6">
        <v>3449.1</v>
      </c>
      <c r="N154" s="6">
        <v>2986.6390000000001</v>
      </c>
      <c r="O154" s="6">
        <v>3287.6</v>
      </c>
      <c r="P154" s="6">
        <v>5093.7120000000004</v>
      </c>
      <c r="Q154" s="6">
        <v>4817.79</v>
      </c>
      <c r="R154" s="5">
        <v>4717.79</v>
      </c>
      <c r="S154" s="72"/>
    </row>
    <row r="155" spans="1:19" ht="75.75" customHeight="1" x14ac:dyDescent="0.2">
      <c r="A155" s="3"/>
      <c r="B155" s="10">
        <v>301010043</v>
      </c>
      <c r="C155" s="9" t="s">
        <v>375</v>
      </c>
      <c r="D155" s="8" t="s">
        <v>376</v>
      </c>
      <c r="E155" s="7" t="s">
        <v>0</v>
      </c>
      <c r="F155" s="7"/>
      <c r="G155" s="80"/>
      <c r="H155" s="80"/>
      <c r="I155" s="80"/>
      <c r="J155" s="80"/>
      <c r="K155" s="80"/>
      <c r="L155" s="80"/>
      <c r="M155" s="6">
        <f>M156+M158+M161+M164</f>
        <v>13343.712</v>
      </c>
      <c r="N155" s="6">
        <f>N156+N158+N161+N164</f>
        <v>13343.712</v>
      </c>
      <c r="O155" s="6">
        <f>O156+O158+O161+O164</f>
        <v>10477.755000000001</v>
      </c>
      <c r="P155" s="6">
        <f t="shared" ref="P155:R155" si="45">P156+P161+P164</f>
        <v>8888.0779999999995</v>
      </c>
      <c r="Q155" s="6">
        <f t="shared" si="45"/>
        <v>8888.0779999999995</v>
      </c>
      <c r="R155" s="5">
        <f t="shared" si="45"/>
        <v>8888.0779999999995</v>
      </c>
      <c r="S155" s="38"/>
    </row>
    <row r="156" spans="1:19" ht="21.75" customHeight="1" x14ac:dyDescent="0.2">
      <c r="A156" s="3"/>
      <c r="B156" s="10"/>
      <c r="C156" s="9" t="s">
        <v>0</v>
      </c>
      <c r="D156" s="8" t="s">
        <v>0</v>
      </c>
      <c r="E156" s="7" t="s">
        <v>84</v>
      </c>
      <c r="F156" s="7"/>
      <c r="G156" s="80"/>
      <c r="H156" s="80"/>
      <c r="I156" s="80"/>
      <c r="J156" s="80"/>
      <c r="K156" s="80"/>
      <c r="L156" s="80"/>
      <c r="M156" s="6">
        <v>11500</v>
      </c>
      <c r="N156" s="6">
        <v>11500</v>
      </c>
      <c r="O156" s="6">
        <f>O157</f>
        <v>6600</v>
      </c>
      <c r="P156" s="6">
        <v>4500</v>
      </c>
      <c r="Q156" s="6">
        <v>4500</v>
      </c>
      <c r="R156" s="5">
        <v>4500</v>
      </c>
      <c r="S156" s="38"/>
    </row>
    <row r="157" spans="1:19" ht="292.5" customHeight="1" x14ac:dyDescent="0.2">
      <c r="A157" s="3"/>
      <c r="B157" s="10">
        <v>301010043</v>
      </c>
      <c r="C157" s="9" t="s">
        <v>375</v>
      </c>
      <c r="D157" s="8"/>
      <c r="E157" s="46"/>
      <c r="F157" s="13" t="s">
        <v>374</v>
      </c>
      <c r="G157" s="13" t="s">
        <v>373</v>
      </c>
      <c r="H157" s="43" t="s">
        <v>800</v>
      </c>
      <c r="I157" s="43" t="s">
        <v>801</v>
      </c>
      <c r="J157" s="43" t="s">
        <v>802</v>
      </c>
      <c r="K157" s="12">
        <v>1</v>
      </c>
      <c r="L157" s="12">
        <v>13</v>
      </c>
      <c r="M157" s="6">
        <v>11500</v>
      </c>
      <c r="N157" s="6">
        <v>11500</v>
      </c>
      <c r="O157" s="6">
        <v>6600</v>
      </c>
      <c r="P157" s="6">
        <v>4500</v>
      </c>
      <c r="Q157" s="6">
        <v>4500</v>
      </c>
      <c r="R157" s="5">
        <v>4500</v>
      </c>
      <c r="S157" s="38"/>
    </row>
    <row r="158" spans="1:19" ht="32.25" customHeight="1" x14ac:dyDescent="0.2">
      <c r="A158" s="3"/>
      <c r="B158" s="10"/>
      <c r="C158" s="9"/>
      <c r="D158" s="8"/>
      <c r="E158" s="7" t="s">
        <v>598</v>
      </c>
      <c r="F158" s="32"/>
      <c r="G158" s="32"/>
      <c r="H158" s="32"/>
      <c r="I158" s="32"/>
      <c r="J158" s="32"/>
      <c r="K158" s="33"/>
      <c r="L158" s="34"/>
      <c r="M158" s="6">
        <f>M159+M160</f>
        <v>0</v>
      </c>
      <c r="N158" s="6">
        <f t="shared" ref="N158:R158" si="46">N159+N160</f>
        <v>0</v>
      </c>
      <c r="O158" s="6">
        <f t="shared" si="46"/>
        <v>350</v>
      </c>
      <c r="P158" s="6">
        <f t="shared" si="46"/>
        <v>0</v>
      </c>
      <c r="Q158" s="6">
        <f t="shared" si="46"/>
        <v>0</v>
      </c>
      <c r="R158" s="5">
        <f t="shared" si="46"/>
        <v>0</v>
      </c>
      <c r="S158" s="38"/>
    </row>
    <row r="159" spans="1:19" ht="32.25" customHeight="1" x14ac:dyDescent="0.2">
      <c r="A159" s="3"/>
      <c r="B159" s="10"/>
      <c r="C159" s="9"/>
      <c r="D159" s="8"/>
      <c r="E159" s="13"/>
      <c r="F159" s="13" t="s">
        <v>478</v>
      </c>
      <c r="G159" s="13" t="s">
        <v>477</v>
      </c>
      <c r="H159" s="43"/>
      <c r="I159" s="43"/>
      <c r="J159" s="43"/>
      <c r="K159" s="12">
        <v>7</v>
      </c>
      <c r="L159" s="12">
        <v>7</v>
      </c>
      <c r="M159" s="6">
        <v>0</v>
      </c>
      <c r="N159" s="6">
        <v>0</v>
      </c>
      <c r="O159" s="6">
        <v>300</v>
      </c>
      <c r="P159" s="6">
        <v>0</v>
      </c>
      <c r="Q159" s="6">
        <v>0</v>
      </c>
      <c r="R159" s="5">
        <v>0</v>
      </c>
      <c r="S159" s="38"/>
    </row>
    <row r="160" spans="1:19" ht="32.25" customHeight="1" x14ac:dyDescent="0.2">
      <c r="A160" s="3"/>
      <c r="B160" s="10"/>
      <c r="C160" s="9"/>
      <c r="D160" s="8"/>
      <c r="E160" s="46"/>
      <c r="F160" s="13" t="s">
        <v>242</v>
      </c>
      <c r="G160" s="13" t="s">
        <v>241</v>
      </c>
      <c r="H160" s="13"/>
      <c r="I160" s="13"/>
      <c r="J160" s="13"/>
      <c r="K160" s="12">
        <v>7</v>
      </c>
      <c r="L160" s="12">
        <v>9</v>
      </c>
      <c r="M160" s="6">
        <v>0</v>
      </c>
      <c r="N160" s="6">
        <v>0</v>
      </c>
      <c r="O160" s="6">
        <v>50</v>
      </c>
      <c r="P160" s="6">
        <v>0</v>
      </c>
      <c r="Q160" s="6">
        <v>0</v>
      </c>
      <c r="R160" s="5">
        <v>0</v>
      </c>
      <c r="S160" s="38"/>
    </row>
    <row r="161" spans="1:19" ht="32.25" customHeight="1" x14ac:dyDescent="0.2">
      <c r="A161" s="3"/>
      <c r="B161" s="10"/>
      <c r="C161" s="9"/>
      <c r="D161" s="8"/>
      <c r="E161" s="88" t="s">
        <v>585</v>
      </c>
      <c r="F161" s="89"/>
      <c r="G161" s="90"/>
      <c r="H161" s="90"/>
      <c r="I161" s="90"/>
      <c r="J161" s="90"/>
      <c r="K161" s="90"/>
      <c r="L161" s="91"/>
      <c r="M161" s="6">
        <f>M162+M163</f>
        <v>0</v>
      </c>
      <c r="N161" s="6">
        <f t="shared" ref="N161:O161" si="47">N162+N163</f>
        <v>0</v>
      </c>
      <c r="O161" s="6">
        <f t="shared" si="47"/>
        <v>2369.6999999999998</v>
      </c>
      <c r="P161" s="6">
        <f>P162+P163</f>
        <v>2369.6999999999998</v>
      </c>
      <c r="Q161" s="6">
        <f t="shared" ref="Q161:R161" si="48">Q162+Q163</f>
        <v>2369.6999999999998</v>
      </c>
      <c r="R161" s="5">
        <f t="shared" si="48"/>
        <v>2369.6999999999998</v>
      </c>
      <c r="S161" s="38"/>
    </row>
    <row r="162" spans="1:19" ht="195.75" customHeight="1" x14ac:dyDescent="0.2">
      <c r="A162" s="3"/>
      <c r="B162" s="10"/>
      <c r="C162" s="9"/>
      <c r="D162" s="8"/>
      <c r="E162" s="20"/>
      <c r="F162" s="13" t="s">
        <v>324</v>
      </c>
      <c r="G162" s="13" t="s">
        <v>586</v>
      </c>
      <c r="H162" s="43" t="s">
        <v>803</v>
      </c>
      <c r="I162" s="43" t="s">
        <v>804</v>
      </c>
      <c r="J162" s="43" t="s">
        <v>805</v>
      </c>
      <c r="K162" s="12">
        <v>11</v>
      </c>
      <c r="L162" s="12">
        <v>2</v>
      </c>
      <c r="M162" s="6">
        <v>0</v>
      </c>
      <c r="N162" s="6">
        <v>0</v>
      </c>
      <c r="O162" s="6">
        <v>1149.7</v>
      </c>
      <c r="P162" s="6">
        <v>1149.7</v>
      </c>
      <c r="Q162" s="6">
        <v>1149.7</v>
      </c>
      <c r="R162" s="5">
        <v>1149.7</v>
      </c>
      <c r="S162" s="38"/>
    </row>
    <row r="163" spans="1:19" ht="189" customHeight="1" x14ac:dyDescent="0.2">
      <c r="A163" s="3"/>
      <c r="B163" s="10"/>
      <c r="C163" s="9"/>
      <c r="D163" s="8"/>
      <c r="E163" s="20"/>
      <c r="F163" s="13" t="s">
        <v>323</v>
      </c>
      <c r="G163" s="13" t="s">
        <v>322</v>
      </c>
      <c r="H163" s="43" t="s">
        <v>806</v>
      </c>
      <c r="I163" s="43" t="s">
        <v>804</v>
      </c>
      <c r="J163" s="13"/>
      <c r="K163" s="12">
        <v>8</v>
      </c>
      <c r="L163" s="12">
        <v>1</v>
      </c>
      <c r="M163" s="6">
        <v>0</v>
      </c>
      <c r="N163" s="6">
        <v>0</v>
      </c>
      <c r="O163" s="6">
        <v>1220</v>
      </c>
      <c r="P163" s="6">
        <v>1220</v>
      </c>
      <c r="Q163" s="6">
        <v>1220</v>
      </c>
      <c r="R163" s="5">
        <v>1220</v>
      </c>
      <c r="S163" s="38"/>
    </row>
    <row r="164" spans="1:19" ht="48.75" customHeight="1" x14ac:dyDescent="0.2">
      <c r="A164" s="3"/>
      <c r="B164" s="10"/>
      <c r="C164" s="9"/>
      <c r="D164" s="8"/>
      <c r="E164" s="88" t="s">
        <v>587</v>
      </c>
      <c r="F164" s="89"/>
      <c r="G164" s="89"/>
      <c r="H164" s="89"/>
      <c r="I164" s="89"/>
      <c r="J164" s="89"/>
      <c r="K164" s="89"/>
      <c r="L164" s="92"/>
      <c r="M164" s="6">
        <f>M165</f>
        <v>1843.712</v>
      </c>
      <c r="N164" s="6">
        <f t="shared" ref="N164:R164" si="49">N165</f>
        <v>1843.712</v>
      </c>
      <c r="O164" s="6">
        <f t="shared" si="49"/>
        <v>1158.0550000000001</v>
      </c>
      <c r="P164" s="6">
        <f t="shared" si="49"/>
        <v>2018.3779999999999</v>
      </c>
      <c r="Q164" s="6">
        <f t="shared" si="49"/>
        <v>2018.3779999999999</v>
      </c>
      <c r="R164" s="5">
        <f t="shared" si="49"/>
        <v>2018.3779999999999</v>
      </c>
      <c r="S164" s="38"/>
    </row>
    <row r="165" spans="1:19" ht="330" customHeight="1" x14ac:dyDescent="0.2">
      <c r="A165" s="3"/>
      <c r="B165" s="10"/>
      <c r="C165" s="9"/>
      <c r="D165" s="8"/>
      <c r="E165" s="20"/>
      <c r="F165" s="13" t="s">
        <v>321</v>
      </c>
      <c r="G165" s="13" t="s">
        <v>320</v>
      </c>
      <c r="H165" s="43" t="s">
        <v>807</v>
      </c>
      <c r="I165" s="43" t="s">
        <v>666</v>
      </c>
      <c r="J165" s="43" t="s">
        <v>808</v>
      </c>
      <c r="K165" s="12">
        <v>5</v>
      </c>
      <c r="L165" s="12">
        <v>1</v>
      </c>
      <c r="M165" s="6">
        <v>1843.712</v>
      </c>
      <c r="N165" s="6">
        <v>1843.712</v>
      </c>
      <c r="O165" s="6">
        <v>1158.0550000000001</v>
      </c>
      <c r="P165" s="6">
        <v>2018.3779999999999</v>
      </c>
      <c r="Q165" s="6">
        <v>2018.3779999999999</v>
      </c>
      <c r="R165" s="5">
        <v>2018.3779999999999</v>
      </c>
      <c r="S165" s="38"/>
    </row>
    <row r="166" spans="1:19" ht="73.5" customHeight="1" x14ac:dyDescent="0.2">
      <c r="A166" s="3"/>
      <c r="B166" s="10">
        <v>301010044</v>
      </c>
      <c r="C166" s="9" t="s">
        <v>369</v>
      </c>
      <c r="D166" s="8" t="s">
        <v>372</v>
      </c>
      <c r="E166" s="7" t="s">
        <v>0</v>
      </c>
      <c r="F166" s="7"/>
      <c r="G166" s="80"/>
      <c r="H166" s="80"/>
      <c r="I166" s="80"/>
      <c r="J166" s="80"/>
      <c r="K166" s="80"/>
      <c r="L166" s="80"/>
      <c r="M166" s="6">
        <f>M167</f>
        <v>38962.406999999999</v>
      </c>
      <c r="N166" s="6">
        <f>N167</f>
        <v>38962.379000000001</v>
      </c>
      <c r="O166" s="6">
        <f t="shared" ref="O166:R166" si="50">O167</f>
        <v>35547.968999999997</v>
      </c>
      <c r="P166" s="6">
        <f t="shared" si="50"/>
        <v>27776.544999999998</v>
      </c>
      <c r="Q166" s="6">
        <f t="shared" si="50"/>
        <v>27606.494999999999</v>
      </c>
      <c r="R166" s="5">
        <f t="shared" si="50"/>
        <v>27606.494999999999</v>
      </c>
      <c r="S166" s="38"/>
    </row>
    <row r="167" spans="1:19" ht="22.5" customHeight="1" x14ac:dyDescent="0.2">
      <c r="A167" s="3"/>
      <c r="B167" s="10"/>
      <c r="C167" s="9" t="s">
        <v>0</v>
      </c>
      <c r="D167" s="8" t="s">
        <v>0</v>
      </c>
      <c r="E167" s="7" t="s">
        <v>222</v>
      </c>
      <c r="F167" s="7"/>
      <c r="G167" s="80"/>
      <c r="H167" s="80"/>
      <c r="I167" s="80"/>
      <c r="J167" s="80"/>
      <c r="K167" s="80"/>
      <c r="L167" s="80"/>
      <c r="M167" s="6">
        <f>M168+M169</f>
        <v>38962.406999999999</v>
      </c>
      <c r="N167" s="6">
        <f>N168+N169</f>
        <v>38962.379000000001</v>
      </c>
      <c r="O167" s="6">
        <f t="shared" ref="O167:R167" si="51">O168+O169</f>
        <v>35547.968999999997</v>
      </c>
      <c r="P167" s="6">
        <f t="shared" si="51"/>
        <v>27776.544999999998</v>
      </c>
      <c r="Q167" s="6">
        <f t="shared" si="51"/>
        <v>27606.494999999999</v>
      </c>
      <c r="R167" s="5">
        <f t="shared" si="51"/>
        <v>27606.494999999999</v>
      </c>
      <c r="S167" s="38"/>
    </row>
    <row r="168" spans="1:19" ht="357" customHeight="1" x14ac:dyDescent="0.2">
      <c r="A168" s="3"/>
      <c r="B168" s="10">
        <v>301010044</v>
      </c>
      <c r="C168" s="9" t="s">
        <v>369</v>
      </c>
      <c r="D168" s="8"/>
      <c r="E168" s="46"/>
      <c r="F168" s="13" t="s">
        <v>371</v>
      </c>
      <c r="G168" s="13" t="s">
        <v>370</v>
      </c>
      <c r="H168" s="43" t="s">
        <v>809</v>
      </c>
      <c r="I168" s="43" t="s">
        <v>810</v>
      </c>
      <c r="J168" s="43" t="s">
        <v>811</v>
      </c>
      <c r="K168" s="12">
        <v>7</v>
      </c>
      <c r="L168" s="12">
        <v>3</v>
      </c>
      <c r="M168" s="11">
        <v>5673.78</v>
      </c>
      <c r="N168" s="11">
        <v>5673.78</v>
      </c>
      <c r="O168" s="11">
        <v>0</v>
      </c>
      <c r="P168" s="11">
        <v>0</v>
      </c>
      <c r="Q168" s="11">
        <v>0</v>
      </c>
      <c r="R168" s="5">
        <v>0</v>
      </c>
      <c r="S168" s="38"/>
    </row>
    <row r="169" spans="1:19" ht="364.5" customHeight="1" x14ac:dyDescent="0.2">
      <c r="A169" s="3"/>
      <c r="B169" s="10">
        <v>301010044</v>
      </c>
      <c r="C169" s="9" t="s">
        <v>369</v>
      </c>
      <c r="D169" s="8"/>
      <c r="E169" s="46"/>
      <c r="F169" s="13" t="s">
        <v>371</v>
      </c>
      <c r="G169" s="13" t="s">
        <v>370</v>
      </c>
      <c r="H169" s="43" t="s">
        <v>809</v>
      </c>
      <c r="I169" s="43" t="s">
        <v>810</v>
      </c>
      <c r="J169" s="43" t="s">
        <v>811</v>
      </c>
      <c r="K169" s="12">
        <v>11</v>
      </c>
      <c r="L169" s="12">
        <v>1</v>
      </c>
      <c r="M169" s="11">
        <v>33288.627</v>
      </c>
      <c r="N169" s="11">
        <v>33288.599000000002</v>
      </c>
      <c r="O169" s="11">
        <v>35547.968999999997</v>
      </c>
      <c r="P169" s="11">
        <v>27776.544999999998</v>
      </c>
      <c r="Q169" s="11">
        <v>27606.494999999999</v>
      </c>
      <c r="R169" s="5">
        <v>27606.494999999999</v>
      </c>
      <c r="S169" s="38"/>
    </row>
    <row r="170" spans="1:19" ht="69.75" customHeight="1" x14ac:dyDescent="0.2">
      <c r="A170" s="3"/>
      <c r="B170" s="10">
        <v>301010045</v>
      </c>
      <c r="C170" s="9" t="s">
        <v>367</v>
      </c>
      <c r="D170" s="8" t="s">
        <v>368</v>
      </c>
      <c r="E170" s="7" t="s">
        <v>0</v>
      </c>
      <c r="F170" s="7"/>
      <c r="G170" s="80"/>
      <c r="H170" s="80"/>
      <c r="I170" s="80"/>
      <c r="J170" s="80"/>
      <c r="K170" s="80"/>
      <c r="L170" s="80"/>
      <c r="M170" s="6">
        <f>M171</f>
        <v>40480.752999999997</v>
      </c>
      <c r="N170" s="6">
        <f>N171</f>
        <v>40480.752999999997</v>
      </c>
      <c r="O170" s="6">
        <f>O171</f>
        <v>61174.311000000002</v>
      </c>
      <c r="P170" s="6">
        <v>29000</v>
      </c>
      <c r="Q170" s="6">
        <v>20000</v>
      </c>
      <c r="R170" s="5">
        <v>20000</v>
      </c>
      <c r="S170" s="38"/>
    </row>
    <row r="171" spans="1:19" ht="21.75" customHeight="1" x14ac:dyDescent="0.2">
      <c r="A171" s="3"/>
      <c r="B171" s="10"/>
      <c r="C171" s="9" t="s">
        <v>0</v>
      </c>
      <c r="D171" s="8" t="s">
        <v>0</v>
      </c>
      <c r="E171" s="7" t="s">
        <v>222</v>
      </c>
      <c r="F171" s="7"/>
      <c r="G171" s="80"/>
      <c r="H171" s="80"/>
      <c r="I171" s="80"/>
      <c r="J171" s="80"/>
      <c r="K171" s="80"/>
      <c r="L171" s="80"/>
      <c r="M171" s="6">
        <v>40480.752999999997</v>
      </c>
      <c r="N171" s="6">
        <v>40480.752999999997</v>
      </c>
      <c r="O171" s="6">
        <f>O172</f>
        <v>61174.311000000002</v>
      </c>
      <c r="P171" s="6">
        <v>29000</v>
      </c>
      <c r="Q171" s="6">
        <v>20000</v>
      </c>
      <c r="R171" s="5">
        <v>20000</v>
      </c>
      <c r="S171" s="38"/>
    </row>
    <row r="172" spans="1:19" ht="408.75" customHeight="1" x14ac:dyDescent="0.2">
      <c r="A172" s="3"/>
      <c r="B172" s="10">
        <v>301010045</v>
      </c>
      <c r="C172" s="9" t="s">
        <v>367</v>
      </c>
      <c r="D172" s="8"/>
      <c r="E172" s="46"/>
      <c r="F172" s="13" t="s">
        <v>366</v>
      </c>
      <c r="G172" s="13" t="s">
        <v>365</v>
      </c>
      <c r="H172" s="43" t="s">
        <v>812</v>
      </c>
      <c r="I172" s="43" t="s">
        <v>813</v>
      </c>
      <c r="J172" s="43" t="s">
        <v>814</v>
      </c>
      <c r="K172" s="12">
        <v>11</v>
      </c>
      <c r="L172" s="12">
        <v>1</v>
      </c>
      <c r="M172" s="6">
        <v>40480.752999999997</v>
      </c>
      <c r="N172" s="6">
        <v>40480.752999999997</v>
      </c>
      <c r="O172" s="6">
        <v>61174.311000000002</v>
      </c>
      <c r="P172" s="6">
        <v>29000</v>
      </c>
      <c r="Q172" s="6">
        <v>20000</v>
      </c>
      <c r="R172" s="5">
        <v>20000</v>
      </c>
      <c r="S172" s="38"/>
    </row>
    <row r="173" spans="1:19" ht="58.5" customHeight="1" x14ac:dyDescent="0.2">
      <c r="A173" s="3"/>
      <c r="B173" s="10">
        <v>301010046</v>
      </c>
      <c r="C173" s="9" t="s">
        <v>362</v>
      </c>
      <c r="D173" s="8" t="s">
        <v>364</v>
      </c>
      <c r="E173" s="7" t="s">
        <v>0</v>
      </c>
      <c r="F173" s="7"/>
      <c r="G173" s="80"/>
      <c r="H173" s="80"/>
      <c r="I173" s="80"/>
      <c r="J173" s="80"/>
      <c r="K173" s="80"/>
      <c r="L173" s="80"/>
      <c r="M173" s="6">
        <f>M174</f>
        <v>6010.8240000000005</v>
      </c>
      <c r="N173" s="6">
        <f>N174</f>
        <v>6010.8240000000005</v>
      </c>
      <c r="O173" s="6">
        <f>O174</f>
        <v>10701.75</v>
      </c>
      <c r="P173" s="6">
        <v>10096.476000000001</v>
      </c>
      <c r="Q173" s="6">
        <v>10287.1</v>
      </c>
      <c r="R173" s="5">
        <v>10487.1</v>
      </c>
      <c r="S173" s="38"/>
    </row>
    <row r="174" spans="1:19" ht="32.25" customHeight="1" x14ac:dyDescent="0.2">
      <c r="A174" s="3"/>
      <c r="B174" s="10"/>
      <c r="C174" s="9" t="s">
        <v>0</v>
      </c>
      <c r="D174" s="8" t="s">
        <v>0</v>
      </c>
      <c r="E174" s="7" t="s">
        <v>123</v>
      </c>
      <c r="F174" s="7"/>
      <c r="G174" s="80"/>
      <c r="H174" s="80"/>
      <c r="I174" s="80"/>
      <c r="J174" s="80"/>
      <c r="K174" s="80"/>
      <c r="L174" s="80"/>
      <c r="M174" s="6">
        <f>M175+M176</f>
        <v>6010.8240000000005</v>
      </c>
      <c r="N174" s="6">
        <f t="shared" ref="N174:R174" si="52">N175+N176</f>
        <v>6010.8240000000005</v>
      </c>
      <c r="O174" s="6">
        <f t="shared" si="52"/>
        <v>10701.75</v>
      </c>
      <c r="P174" s="6">
        <f t="shared" si="52"/>
        <v>10096.475999999999</v>
      </c>
      <c r="Q174" s="6">
        <f t="shared" si="52"/>
        <v>10287.1</v>
      </c>
      <c r="R174" s="5">
        <f t="shared" si="52"/>
        <v>10487.1</v>
      </c>
      <c r="S174" s="38"/>
    </row>
    <row r="175" spans="1:19" ht="168" customHeight="1" x14ac:dyDescent="0.2">
      <c r="A175" s="3"/>
      <c r="B175" s="10">
        <v>301010046</v>
      </c>
      <c r="C175" s="9" t="s">
        <v>362</v>
      </c>
      <c r="D175" s="8"/>
      <c r="E175" s="46"/>
      <c r="F175" s="13" t="s">
        <v>69</v>
      </c>
      <c r="G175" s="13" t="s">
        <v>363</v>
      </c>
      <c r="H175" s="43" t="s">
        <v>815</v>
      </c>
      <c r="I175" s="43" t="s">
        <v>816</v>
      </c>
      <c r="J175" s="43" t="s">
        <v>817</v>
      </c>
      <c r="K175" s="12">
        <v>4</v>
      </c>
      <c r="L175" s="12">
        <v>1</v>
      </c>
      <c r="M175" s="11">
        <v>291.05399999999997</v>
      </c>
      <c r="N175" s="11">
        <v>291.05399999999997</v>
      </c>
      <c r="O175" s="11">
        <v>396.1</v>
      </c>
      <c r="P175" s="11">
        <v>1197.3</v>
      </c>
      <c r="Q175" s="11">
        <v>1224.0999999999999</v>
      </c>
      <c r="R175" s="5">
        <v>1224.0999999999999</v>
      </c>
      <c r="S175" s="38"/>
    </row>
    <row r="176" spans="1:19" ht="218.25" customHeight="1" x14ac:dyDescent="0.2">
      <c r="A176" s="3"/>
      <c r="B176" s="10">
        <v>301010046</v>
      </c>
      <c r="C176" s="9" t="s">
        <v>362</v>
      </c>
      <c r="D176" s="8"/>
      <c r="E176" s="46"/>
      <c r="F176" s="13" t="s">
        <v>361</v>
      </c>
      <c r="G176" s="13" t="s">
        <v>360</v>
      </c>
      <c r="H176" s="43" t="s">
        <v>818</v>
      </c>
      <c r="I176" s="43" t="s">
        <v>819</v>
      </c>
      <c r="J176" s="43" t="s">
        <v>820</v>
      </c>
      <c r="K176" s="12">
        <v>7</v>
      </c>
      <c r="L176" s="12">
        <v>7</v>
      </c>
      <c r="M176" s="11">
        <v>5719.77</v>
      </c>
      <c r="N176" s="11">
        <v>5719.77</v>
      </c>
      <c r="O176" s="11">
        <v>10305.65</v>
      </c>
      <c r="P176" s="11">
        <v>8899.1759999999995</v>
      </c>
      <c r="Q176" s="11">
        <v>9063</v>
      </c>
      <c r="R176" s="5">
        <v>9263</v>
      </c>
      <c r="S176" s="38"/>
    </row>
    <row r="177" spans="1:19" ht="121.5" customHeight="1" x14ac:dyDescent="0.2">
      <c r="A177" s="3"/>
      <c r="B177" s="10"/>
      <c r="C177" s="9"/>
      <c r="D177" s="51" t="s">
        <v>584</v>
      </c>
      <c r="E177" s="81"/>
      <c r="F177" s="82"/>
      <c r="G177" s="82"/>
      <c r="H177" s="82"/>
      <c r="I177" s="82"/>
      <c r="J177" s="82"/>
      <c r="K177" s="82"/>
      <c r="L177" s="83"/>
      <c r="M177" s="52">
        <f>M178+M182+M185+M188+M193+M198+M202+M206</f>
        <v>190324.889</v>
      </c>
      <c r="N177" s="52">
        <f>N178+N182+N185+N188+N193+N198+N202+N206</f>
        <v>187520.07600000003</v>
      </c>
      <c r="O177" s="52">
        <f t="shared" ref="O177:R177" si="53">O178+O182+O185+O188+O193+O198+O202+O206</f>
        <v>175077.41800000001</v>
      </c>
      <c r="P177" s="52">
        <f t="shared" si="53"/>
        <v>183060.28700000001</v>
      </c>
      <c r="Q177" s="52">
        <f t="shared" si="53"/>
        <v>0</v>
      </c>
      <c r="R177" s="64">
        <f t="shared" si="53"/>
        <v>0</v>
      </c>
      <c r="S177" s="38"/>
    </row>
    <row r="178" spans="1:19" ht="114.75" customHeight="1" x14ac:dyDescent="0.2">
      <c r="A178" s="3"/>
      <c r="B178" s="10">
        <v>301020004</v>
      </c>
      <c r="C178" s="9" t="s">
        <v>354</v>
      </c>
      <c r="D178" s="8" t="s">
        <v>357</v>
      </c>
      <c r="E178" s="7" t="s">
        <v>0</v>
      </c>
      <c r="F178" s="7"/>
      <c r="G178" s="80"/>
      <c r="H178" s="80"/>
      <c r="I178" s="80"/>
      <c r="J178" s="80"/>
      <c r="K178" s="80"/>
      <c r="L178" s="80"/>
      <c r="M178" s="6">
        <f>M179</f>
        <v>7216.9459999999999</v>
      </c>
      <c r="N178" s="6">
        <f>N179</f>
        <v>6967.4850000000006</v>
      </c>
      <c r="O178" s="6">
        <v>6295.2150000000001</v>
      </c>
      <c r="P178" s="6">
        <v>6295.2150000000001</v>
      </c>
      <c r="Q178" s="6">
        <v>0</v>
      </c>
      <c r="R178" s="5">
        <v>0</v>
      </c>
      <c r="S178" s="38"/>
    </row>
    <row r="179" spans="1:19" ht="51.75" customHeight="1" x14ac:dyDescent="0.2">
      <c r="A179" s="3"/>
      <c r="B179" s="10"/>
      <c r="C179" s="9" t="s">
        <v>0</v>
      </c>
      <c r="D179" s="8" t="s">
        <v>0</v>
      </c>
      <c r="E179" s="7" t="s">
        <v>79</v>
      </c>
      <c r="F179" s="7"/>
      <c r="G179" s="80"/>
      <c r="H179" s="80"/>
      <c r="I179" s="80"/>
      <c r="J179" s="80"/>
      <c r="K179" s="80"/>
      <c r="L179" s="80"/>
      <c r="M179" s="6">
        <f>M180+M181</f>
        <v>7216.9459999999999</v>
      </c>
      <c r="N179" s="6">
        <f>N180+N181</f>
        <v>6967.4850000000006</v>
      </c>
      <c r="O179" s="6">
        <v>6295.2150000000001</v>
      </c>
      <c r="P179" s="6">
        <v>6295.2150000000001</v>
      </c>
      <c r="Q179" s="6">
        <v>0</v>
      </c>
      <c r="R179" s="5">
        <v>0</v>
      </c>
      <c r="S179" s="73"/>
    </row>
    <row r="180" spans="1:19" ht="269.25" customHeight="1" x14ac:dyDescent="0.2">
      <c r="A180" s="3"/>
      <c r="B180" s="10">
        <v>301020004</v>
      </c>
      <c r="C180" s="9" t="s">
        <v>354</v>
      </c>
      <c r="D180" s="8"/>
      <c r="E180" s="46"/>
      <c r="F180" s="13" t="s">
        <v>356</v>
      </c>
      <c r="G180" s="13" t="s">
        <v>355</v>
      </c>
      <c r="H180" s="43" t="s">
        <v>821</v>
      </c>
      <c r="I180" s="43" t="s">
        <v>822</v>
      </c>
      <c r="J180" s="43" t="s">
        <v>823</v>
      </c>
      <c r="K180" s="12">
        <v>4</v>
      </c>
      <c r="L180" s="12">
        <v>12</v>
      </c>
      <c r="M180" s="11">
        <v>6265.1580000000004</v>
      </c>
      <c r="N180" s="11">
        <v>6265.1580000000004</v>
      </c>
      <c r="O180" s="11">
        <v>6295.2150000000001</v>
      </c>
      <c r="P180" s="6">
        <v>6295.2150000000001</v>
      </c>
      <c r="Q180" s="11">
        <v>0</v>
      </c>
      <c r="R180" s="5">
        <v>0</v>
      </c>
      <c r="S180" s="73">
        <f>M180+M184+M242+M260+M284</f>
        <v>91869.308000000005</v>
      </c>
    </row>
    <row r="181" spans="1:19" ht="258.75" customHeight="1" x14ac:dyDescent="0.2">
      <c r="A181" s="3"/>
      <c r="B181" s="10">
        <v>301020004</v>
      </c>
      <c r="C181" s="9" t="s">
        <v>354</v>
      </c>
      <c r="D181" s="8"/>
      <c r="E181" s="46"/>
      <c r="F181" s="13" t="s">
        <v>353</v>
      </c>
      <c r="G181" s="13" t="s">
        <v>352</v>
      </c>
      <c r="H181" s="43" t="s">
        <v>821</v>
      </c>
      <c r="I181" s="43" t="s">
        <v>824</v>
      </c>
      <c r="J181" s="43" t="s">
        <v>823</v>
      </c>
      <c r="K181" s="12">
        <v>5</v>
      </c>
      <c r="L181" s="12">
        <v>2</v>
      </c>
      <c r="M181" s="11">
        <v>951.78800000000001</v>
      </c>
      <c r="N181" s="11">
        <v>702.327</v>
      </c>
      <c r="O181" s="11">
        <v>0</v>
      </c>
      <c r="P181" s="11">
        <v>0</v>
      </c>
      <c r="Q181" s="11">
        <v>0</v>
      </c>
      <c r="R181" s="5">
        <v>0</v>
      </c>
      <c r="S181" s="38"/>
    </row>
    <row r="182" spans="1:19" ht="147.75" customHeight="1" x14ac:dyDescent="0.2">
      <c r="A182" s="3"/>
      <c r="B182" s="10">
        <v>301020007</v>
      </c>
      <c r="C182" s="9" t="s">
        <v>350</v>
      </c>
      <c r="D182" s="8" t="s">
        <v>351</v>
      </c>
      <c r="E182" s="7" t="s">
        <v>0</v>
      </c>
      <c r="F182" s="7"/>
      <c r="G182" s="80"/>
      <c r="H182" s="80"/>
      <c r="I182" s="80"/>
      <c r="J182" s="80"/>
      <c r="K182" s="80"/>
      <c r="L182" s="80"/>
      <c r="M182" s="6">
        <f>M183</f>
        <v>5428.33</v>
      </c>
      <c r="N182" s="6">
        <f>N183</f>
        <v>5428.33</v>
      </c>
      <c r="O182" s="6">
        <v>5416.585</v>
      </c>
      <c r="P182" s="6">
        <v>5416.585</v>
      </c>
      <c r="Q182" s="6">
        <v>0</v>
      </c>
      <c r="R182" s="5">
        <v>0</v>
      </c>
      <c r="S182" s="38"/>
    </row>
    <row r="183" spans="1:19" ht="32.25" customHeight="1" x14ac:dyDescent="0.2">
      <c r="A183" s="3"/>
      <c r="B183" s="10"/>
      <c r="C183" s="9" t="s">
        <v>0</v>
      </c>
      <c r="D183" s="8" t="s">
        <v>0</v>
      </c>
      <c r="E183" s="7" t="s">
        <v>79</v>
      </c>
      <c r="F183" s="7"/>
      <c r="G183" s="80"/>
      <c r="H183" s="80"/>
      <c r="I183" s="80"/>
      <c r="J183" s="80"/>
      <c r="K183" s="80"/>
      <c r="L183" s="80"/>
      <c r="M183" s="6">
        <v>5428.33</v>
      </c>
      <c r="N183" s="6">
        <v>5428.33</v>
      </c>
      <c r="O183" s="6">
        <v>5416.585</v>
      </c>
      <c r="P183" s="6">
        <v>5416.585</v>
      </c>
      <c r="Q183" s="6">
        <v>0</v>
      </c>
      <c r="R183" s="5">
        <v>0</v>
      </c>
      <c r="S183" s="38"/>
    </row>
    <row r="184" spans="1:19" ht="237.75" customHeight="1" x14ac:dyDescent="0.2">
      <c r="A184" s="3"/>
      <c r="B184" s="10">
        <v>301020007</v>
      </c>
      <c r="C184" s="9" t="s">
        <v>350</v>
      </c>
      <c r="D184" s="8"/>
      <c r="E184" s="46"/>
      <c r="F184" s="13" t="s">
        <v>349</v>
      </c>
      <c r="G184" s="13" t="s">
        <v>348</v>
      </c>
      <c r="H184" s="43" t="s">
        <v>825</v>
      </c>
      <c r="I184" s="43" t="s">
        <v>824</v>
      </c>
      <c r="J184" s="43" t="s">
        <v>826</v>
      </c>
      <c r="K184" s="12">
        <v>4</v>
      </c>
      <c r="L184" s="12">
        <v>12</v>
      </c>
      <c r="M184" s="11">
        <v>5428.33</v>
      </c>
      <c r="N184" s="11">
        <v>5428.33</v>
      </c>
      <c r="O184" s="11">
        <v>5416.585</v>
      </c>
      <c r="P184" s="11">
        <v>5416.585</v>
      </c>
      <c r="Q184" s="11">
        <v>0</v>
      </c>
      <c r="R184" s="5">
        <v>0</v>
      </c>
      <c r="S184" s="38"/>
    </row>
    <row r="185" spans="1:19" ht="54.75" customHeight="1" x14ac:dyDescent="0.2">
      <c r="A185" s="3"/>
      <c r="B185" s="10">
        <v>301020016</v>
      </c>
      <c r="C185" s="9" t="s">
        <v>346</v>
      </c>
      <c r="D185" s="8" t="s">
        <v>347</v>
      </c>
      <c r="E185" s="7" t="s">
        <v>0</v>
      </c>
      <c r="F185" s="7"/>
      <c r="G185" s="80"/>
      <c r="H185" s="80"/>
      <c r="I185" s="80"/>
      <c r="J185" s="80"/>
      <c r="K185" s="80"/>
      <c r="L185" s="80"/>
      <c r="M185" s="6">
        <f>M186</f>
        <v>11699.8</v>
      </c>
      <c r="N185" s="6">
        <f>N186</f>
        <v>9144.4480000000003</v>
      </c>
      <c r="O185" s="6">
        <f>O186</f>
        <v>2289.1190000000001</v>
      </c>
      <c r="P185" s="6">
        <v>0</v>
      </c>
      <c r="Q185" s="6">
        <v>0</v>
      </c>
      <c r="R185" s="5">
        <v>0</v>
      </c>
      <c r="S185" s="38"/>
    </row>
    <row r="186" spans="1:19" ht="38.25" customHeight="1" x14ac:dyDescent="0.2">
      <c r="A186" s="3"/>
      <c r="B186" s="10"/>
      <c r="C186" s="9" t="s">
        <v>0</v>
      </c>
      <c r="D186" s="8" t="s">
        <v>0</v>
      </c>
      <c r="E186" s="7" t="s">
        <v>79</v>
      </c>
      <c r="F186" s="7"/>
      <c r="G186" s="80"/>
      <c r="H186" s="80"/>
      <c r="I186" s="80"/>
      <c r="J186" s="80"/>
      <c r="K186" s="80"/>
      <c r="L186" s="80"/>
      <c r="M186" s="6">
        <v>11699.8</v>
      </c>
      <c r="N186" s="6">
        <v>9144.4480000000003</v>
      </c>
      <c r="O186" s="6">
        <f>O187</f>
        <v>2289.1190000000001</v>
      </c>
      <c r="P186" s="6">
        <v>0</v>
      </c>
      <c r="Q186" s="6">
        <v>0</v>
      </c>
      <c r="R186" s="5">
        <v>0</v>
      </c>
      <c r="S186" s="38"/>
    </row>
    <row r="187" spans="1:19" ht="271.5" customHeight="1" x14ac:dyDescent="0.2">
      <c r="A187" s="3"/>
      <c r="B187" s="10">
        <v>301020016</v>
      </c>
      <c r="C187" s="9" t="s">
        <v>346</v>
      </c>
      <c r="D187" s="8"/>
      <c r="E187" s="46"/>
      <c r="F187" s="13" t="s">
        <v>345</v>
      </c>
      <c r="G187" s="13" t="s">
        <v>17</v>
      </c>
      <c r="H187" s="43" t="s">
        <v>827</v>
      </c>
      <c r="I187" s="43" t="s">
        <v>828</v>
      </c>
      <c r="J187" s="43" t="s">
        <v>829</v>
      </c>
      <c r="K187" s="12">
        <v>3</v>
      </c>
      <c r="L187" s="12">
        <v>14</v>
      </c>
      <c r="M187" s="6">
        <v>11699.8</v>
      </c>
      <c r="N187" s="6">
        <v>9144.4480000000003</v>
      </c>
      <c r="O187" s="11">
        <v>2289.1190000000001</v>
      </c>
      <c r="P187" s="11">
        <v>0</v>
      </c>
      <c r="Q187" s="11">
        <v>0</v>
      </c>
      <c r="R187" s="5">
        <v>0</v>
      </c>
      <c r="S187" s="38"/>
    </row>
    <row r="188" spans="1:19" ht="87" customHeight="1" x14ac:dyDescent="0.2">
      <c r="A188" s="3"/>
      <c r="B188" s="10">
        <v>301020018</v>
      </c>
      <c r="C188" s="9" t="s">
        <v>343</v>
      </c>
      <c r="D188" s="8" t="s">
        <v>344</v>
      </c>
      <c r="E188" s="7" t="s">
        <v>0</v>
      </c>
      <c r="F188" s="7"/>
      <c r="G188" s="80"/>
      <c r="H188" s="80"/>
      <c r="I188" s="80"/>
      <c r="J188" s="80"/>
      <c r="K188" s="80"/>
      <c r="L188" s="80"/>
      <c r="M188" s="6">
        <f>M189</f>
        <v>14138.171</v>
      </c>
      <c r="N188" s="6">
        <f>N189</f>
        <v>14138.171</v>
      </c>
      <c r="O188" s="6">
        <f>O189</f>
        <v>16954.259999999998</v>
      </c>
      <c r="P188" s="6">
        <v>16384.009999999998</v>
      </c>
      <c r="Q188" s="6">
        <v>0</v>
      </c>
      <c r="R188" s="5">
        <v>0</v>
      </c>
      <c r="S188" s="38"/>
    </row>
    <row r="189" spans="1:19" ht="21.75" customHeight="1" x14ac:dyDescent="0.2">
      <c r="A189" s="3"/>
      <c r="B189" s="10"/>
      <c r="C189" s="9" t="s">
        <v>0</v>
      </c>
      <c r="D189" s="8" t="s">
        <v>0</v>
      </c>
      <c r="E189" s="7" t="s">
        <v>222</v>
      </c>
      <c r="F189" s="7"/>
      <c r="G189" s="80"/>
      <c r="H189" s="80"/>
      <c r="I189" s="80"/>
      <c r="J189" s="80"/>
      <c r="K189" s="80"/>
      <c r="L189" s="80"/>
      <c r="M189" s="6">
        <f>M190+M191+M192</f>
        <v>14138.171</v>
      </c>
      <c r="N189" s="6">
        <f>N190+N191+N192</f>
        <v>14138.171</v>
      </c>
      <c r="O189" s="6">
        <f>O190+O191+O192</f>
        <v>16954.259999999998</v>
      </c>
      <c r="P189" s="6">
        <v>16384.009999999998</v>
      </c>
      <c r="Q189" s="6">
        <v>0</v>
      </c>
      <c r="R189" s="5">
        <v>0</v>
      </c>
      <c r="S189" s="38"/>
    </row>
    <row r="190" spans="1:19" ht="409.5" customHeight="1" x14ac:dyDescent="0.2">
      <c r="A190" s="3"/>
      <c r="B190" s="10">
        <v>301020018</v>
      </c>
      <c r="C190" s="9" t="s">
        <v>343</v>
      </c>
      <c r="D190" s="8"/>
      <c r="E190" s="46"/>
      <c r="F190" s="13" t="s">
        <v>342</v>
      </c>
      <c r="G190" s="13" t="s">
        <v>341</v>
      </c>
      <c r="H190" s="43" t="s">
        <v>830</v>
      </c>
      <c r="I190" s="43" t="s">
        <v>831</v>
      </c>
      <c r="J190" s="43" t="s">
        <v>832</v>
      </c>
      <c r="K190" s="12">
        <v>8</v>
      </c>
      <c r="L190" s="12">
        <v>1</v>
      </c>
      <c r="M190" s="11">
        <v>12448.054</v>
      </c>
      <c r="N190" s="11">
        <v>12448.054</v>
      </c>
      <c r="O190" s="11">
        <v>15157.071</v>
      </c>
      <c r="P190" s="11">
        <v>14423.344999999999</v>
      </c>
      <c r="Q190" s="11">
        <v>0</v>
      </c>
      <c r="R190" s="5">
        <v>0</v>
      </c>
      <c r="S190" s="38"/>
    </row>
    <row r="191" spans="1:19" ht="409.5" customHeight="1" x14ac:dyDescent="0.2">
      <c r="A191" s="3"/>
      <c r="B191" s="10">
        <v>301020018</v>
      </c>
      <c r="C191" s="9" t="s">
        <v>343</v>
      </c>
      <c r="D191" s="8"/>
      <c r="E191" s="46"/>
      <c r="F191" s="13" t="s">
        <v>342</v>
      </c>
      <c r="G191" s="13" t="s">
        <v>341</v>
      </c>
      <c r="H191" s="43" t="s">
        <v>830</v>
      </c>
      <c r="I191" s="43" t="s">
        <v>831</v>
      </c>
      <c r="J191" s="43" t="s">
        <v>832</v>
      </c>
      <c r="K191" s="12">
        <v>8</v>
      </c>
      <c r="L191" s="12">
        <v>4</v>
      </c>
      <c r="M191" s="11">
        <v>1690.117</v>
      </c>
      <c r="N191" s="11">
        <v>1690.117</v>
      </c>
      <c r="O191" s="11">
        <v>1797.1890000000001</v>
      </c>
      <c r="P191" s="11">
        <v>1959.09</v>
      </c>
      <c r="Q191" s="11">
        <v>0</v>
      </c>
      <c r="R191" s="5">
        <v>0</v>
      </c>
      <c r="S191" s="38"/>
    </row>
    <row r="192" spans="1:19" ht="409.5" customHeight="1" x14ac:dyDescent="0.2">
      <c r="A192" s="3"/>
      <c r="B192" s="10">
        <v>301020018</v>
      </c>
      <c r="C192" s="9" t="s">
        <v>343</v>
      </c>
      <c r="D192" s="8"/>
      <c r="E192" s="46"/>
      <c r="F192" s="13" t="s">
        <v>342</v>
      </c>
      <c r="G192" s="13" t="s">
        <v>341</v>
      </c>
      <c r="H192" s="43" t="s">
        <v>830</v>
      </c>
      <c r="I192" s="43" t="s">
        <v>831</v>
      </c>
      <c r="J192" s="43" t="s">
        <v>832</v>
      </c>
      <c r="K192" s="12">
        <v>10</v>
      </c>
      <c r="L192" s="12">
        <v>4</v>
      </c>
      <c r="M192" s="11">
        <v>0</v>
      </c>
      <c r="N192" s="11">
        <v>0</v>
      </c>
      <c r="O192" s="11">
        <v>0</v>
      </c>
      <c r="P192" s="11">
        <v>1.575</v>
      </c>
      <c r="Q192" s="11">
        <v>0</v>
      </c>
      <c r="R192" s="5">
        <v>0</v>
      </c>
      <c r="S192" s="38"/>
    </row>
    <row r="193" spans="1:19" ht="58.5" customHeight="1" x14ac:dyDescent="0.2">
      <c r="A193" s="3"/>
      <c r="B193" s="10">
        <v>301020019</v>
      </c>
      <c r="C193" s="9" t="s">
        <v>339</v>
      </c>
      <c r="D193" s="8" t="s">
        <v>340</v>
      </c>
      <c r="E193" s="7" t="s">
        <v>0</v>
      </c>
      <c r="F193" s="7"/>
      <c r="G193" s="80"/>
      <c r="H193" s="80"/>
      <c r="I193" s="80"/>
      <c r="J193" s="80"/>
      <c r="K193" s="80"/>
      <c r="L193" s="80"/>
      <c r="M193" s="6">
        <f>M194</f>
        <v>71466.513999999996</v>
      </c>
      <c r="N193" s="6">
        <f>N194</f>
        <v>71466.513999999996</v>
      </c>
      <c r="O193" s="6">
        <f>O194</f>
        <v>64077.567000000003</v>
      </c>
      <c r="P193" s="6">
        <v>67067.697</v>
      </c>
      <c r="Q193" s="6">
        <v>0</v>
      </c>
      <c r="R193" s="5">
        <v>0</v>
      </c>
      <c r="S193" s="38"/>
    </row>
    <row r="194" spans="1:19" ht="37.5" customHeight="1" x14ac:dyDescent="0.2">
      <c r="A194" s="3"/>
      <c r="B194" s="10"/>
      <c r="C194" s="9" t="s">
        <v>0</v>
      </c>
      <c r="D194" s="8" t="s">
        <v>0</v>
      </c>
      <c r="E194" s="7" t="s">
        <v>222</v>
      </c>
      <c r="F194" s="7"/>
      <c r="G194" s="80"/>
      <c r="H194" s="80"/>
      <c r="I194" s="80"/>
      <c r="J194" s="80"/>
      <c r="K194" s="80"/>
      <c r="L194" s="80"/>
      <c r="M194" s="6">
        <f>M195+M196+M197</f>
        <v>71466.513999999996</v>
      </c>
      <c r="N194" s="6">
        <f>N195+N196+N197</f>
        <v>71466.513999999996</v>
      </c>
      <c r="O194" s="6">
        <f>O195+O196+O197</f>
        <v>64077.567000000003</v>
      </c>
      <c r="P194" s="6">
        <v>67067.697</v>
      </c>
      <c r="Q194" s="6">
        <v>0</v>
      </c>
      <c r="R194" s="5">
        <v>0</v>
      </c>
      <c r="S194" s="38"/>
    </row>
    <row r="195" spans="1:19" ht="351" customHeight="1" x14ac:dyDescent="0.2">
      <c r="A195" s="3"/>
      <c r="B195" s="10">
        <v>301020019</v>
      </c>
      <c r="C195" s="9" t="s">
        <v>339</v>
      </c>
      <c r="D195" s="8"/>
      <c r="E195" s="46"/>
      <c r="F195" s="13" t="s">
        <v>134</v>
      </c>
      <c r="G195" s="13" t="s">
        <v>338</v>
      </c>
      <c r="H195" s="43" t="s">
        <v>833</v>
      </c>
      <c r="I195" s="43" t="s">
        <v>834</v>
      </c>
      <c r="J195" s="43" t="s">
        <v>835</v>
      </c>
      <c r="K195" s="12">
        <v>8</v>
      </c>
      <c r="L195" s="12">
        <v>1</v>
      </c>
      <c r="M195" s="11">
        <v>49487.826999999997</v>
      </c>
      <c r="N195" s="11">
        <v>49487.826999999997</v>
      </c>
      <c r="O195" s="11">
        <v>45145.925000000003</v>
      </c>
      <c r="P195" s="11">
        <v>45020.796999999999</v>
      </c>
      <c r="Q195" s="11">
        <v>0</v>
      </c>
      <c r="R195" s="5">
        <v>0</v>
      </c>
      <c r="S195" s="38"/>
    </row>
    <row r="196" spans="1:19" ht="345.75" customHeight="1" x14ac:dyDescent="0.2">
      <c r="A196" s="3"/>
      <c r="B196" s="10">
        <v>301020019</v>
      </c>
      <c r="C196" s="9" t="s">
        <v>339</v>
      </c>
      <c r="D196" s="8"/>
      <c r="E196" s="46"/>
      <c r="F196" s="13" t="s">
        <v>134</v>
      </c>
      <c r="G196" s="13" t="s">
        <v>338</v>
      </c>
      <c r="H196" s="43" t="s">
        <v>833</v>
      </c>
      <c r="I196" s="43" t="s">
        <v>834</v>
      </c>
      <c r="J196" s="43" t="s">
        <v>835</v>
      </c>
      <c r="K196" s="12">
        <v>8</v>
      </c>
      <c r="L196" s="12">
        <v>4</v>
      </c>
      <c r="M196" s="11">
        <v>21978.687000000002</v>
      </c>
      <c r="N196" s="11">
        <v>21978.687000000002</v>
      </c>
      <c r="O196" s="11">
        <v>18931.642</v>
      </c>
      <c r="P196" s="11">
        <v>22044.125</v>
      </c>
      <c r="Q196" s="11">
        <v>0</v>
      </c>
      <c r="R196" s="5">
        <v>0</v>
      </c>
      <c r="S196" s="38"/>
    </row>
    <row r="197" spans="1:19" ht="348.75" customHeight="1" x14ac:dyDescent="0.2">
      <c r="A197" s="3"/>
      <c r="B197" s="10">
        <v>301020019</v>
      </c>
      <c r="C197" s="9" t="s">
        <v>339</v>
      </c>
      <c r="D197" s="8"/>
      <c r="E197" s="46"/>
      <c r="F197" s="13" t="s">
        <v>134</v>
      </c>
      <c r="G197" s="13" t="s">
        <v>338</v>
      </c>
      <c r="H197" s="43" t="s">
        <v>833</v>
      </c>
      <c r="I197" s="43" t="s">
        <v>834</v>
      </c>
      <c r="J197" s="43" t="s">
        <v>835</v>
      </c>
      <c r="K197" s="12">
        <v>10</v>
      </c>
      <c r="L197" s="12">
        <v>4</v>
      </c>
      <c r="M197" s="11">
        <v>0</v>
      </c>
      <c r="N197" s="11">
        <v>0</v>
      </c>
      <c r="O197" s="11">
        <v>0</v>
      </c>
      <c r="P197" s="11">
        <v>2.7749999999999999</v>
      </c>
      <c r="Q197" s="11">
        <v>0</v>
      </c>
      <c r="R197" s="5">
        <v>0</v>
      </c>
      <c r="S197" s="38"/>
    </row>
    <row r="198" spans="1:19" ht="92.25" customHeight="1" x14ac:dyDescent="0.2">
      <c r="A198" s="3"/>
      <c r="B198" s="10">
        <v>301020021</v>
      </c>
      <c r="C198" s="9" t="s">
        <v>336</v>
      </c>
      <c r="D198" s="8" t="s">
        <v>337</v>
      </c>
      <c r="E198" s="7" t="s">
        <v>0</v>
      </c>
      <c r="F198" s="7"/>
      <c r="G198" s="80"/>
      <c r="H198" s="80"/>
      <c r="I198" s="80"/>
      <c r="J198" s="80"/>
      <c r="K198" s="80"/>
      <c r="L198" s="80"/>
      <c r="M198" s="6">
        <f>M199</f>
        <v>13250.233</v>
      </c>
      <c r="N198" s="6">
        <f>N199</f>
        <v>13250.233</v>
      </c>
      <c r="O198" s="6">
        <f>O199</f>
        <v>12685.998</v>
      </c>
      <c r="P198" s="6">
        <v>8997.3379999999997</v>
      </c>
      <c r="Q198" s="6">
        <v>0</v>
      </c>
      <c r="R198" s="5">
        <v>0</v>
      </c>
      <c r="S198" s="38"/>
    </row>
    <row r="199" spans="1:19" ht="21.75" customHeight="1" x14ac:dyDescent="0.2">
      <c r="A199" s="3"/>
      <c r="B199" s="10"/>
      <c r="C199" s="9" t="s">
        <v>0</v>
      </c>
      <c r="D199" s="8" t="s">
        <v>0</v>
      </c>
      <c r="E199" s="7" t="s">
        <v>222</v>
      </c>
      <c r="F199" s="7"/>
      <c r="G199" s="80"/>
      <c r="H199" s="80"/>
      <c r="I199" s="80"/>
      <c r="J199" s="80"/>
      <c r="K199" s="80"/>
      <c r="L199" s="80"/>
      <c r="M199" s="6">
        <f>M200+M201</f>
        <v>13250.233</v>
      </c>
      <c r="N199" s="6">
        <f>N200+N201</f>
        <v>13250.233</v>
      </c>
      <c r="O199" s="6">
        <f>O200+O201</f>
        <v>12685.998</v>
      </c>
      <c r="P199" s="6">
        <v>8997.3379999999997</v>
      </c>
      <c r="Q199" s="6">
        <v>0</v>
      </c>
      <c r="R199" s="5">
        <v>0</v>
      </c>
      <c r="S199" s="38"/>
    </row>
    <row r="200" spans="1:19" ht="270.75" customHeight="1" x14ac:dyDescent="0.2">
      <c r="A200" s="3"/>
      <c r="B200" s="10">
        <v>301020021</v>
      </c>
      <c r="C200" s="9" t="s">
        <v>336</v>
      </c>
      <c r="D200" s="8"/>
      <c r="E200" s="46"/>
      <c r="F200" s="13" t="s">
        <v>335</v>
      </c>
      <c r="G200" s="13" t="s">
        <v>334</v>
      </c>
      <c r="H200" s="43" t="s">
        <v>836</v>
      </c>
      <c r="I200" s="43" t="s">
        <v>837</v>
      </c>
      <c r="J200" s="43" t="s">
        <v>838</v>
      </c>
      <c r="K200" s="12">
        <v>8</v>
      </c>
      <c r="L200" s="12">
        <v>1</v>
      </c>
      <c r="M200" s="11">
        <v>13250.233</v>
      </c>
      <c r="N200" s="11">
        <v>13250.233</v>
      </c>
      <c r="O200" s="11">
        <v>12685.998</v>
      </c>
      <c r="P200" s="11">
        <v>8995.6880000000001</v>
      </c>
      <c r="Q200" s="11">
        <v>0</v>
      </c>
      <c r="R200" s="5">
        <v>0</v>
      </c>
      <c r="S200" s="38"/>
    </row>
    <row r="201" spans="1:19" ht="276" customHeight="1" x14ac:dyDescent="0.2">
      <c r="A201" s="3"/>
      <c r="B201" s="10">
        <v>301020021</v>
      </c>
      <c r="C201" s="9" t="s">
        <v>336</v>
      </c>
      <c r="D201" s="8"/>
      <c r="E201" s="46"/>
      <c r="F201" s="13" t="s">
        <v>335</v>
      </c>
      <c r="G201" s="13" t="s">
        <v>334</v>
      </c>
      <c r="H201" s="43" t="s">
        <v>836</v>
      </c>
      <c r="I201" s="43" t="s">
        <v>837</v>
      </c>
      <c r="J201" s="43" t="s">
        <v>838</v>
      </c>
      <c r="K201" s="12">
        <v>10</v>
      </c>
      <c r="L201" s="12">
        <v>4</v>
      </c>
      <c r="M201" s="11">
        <v>0</v>
      </c>
      <c r="N201" s="11">
        <v>0</v>
      </c>
      <c r="O201" s="11">
        <v>0</v>
      </c>
      <c r="P201" s="11">
        <v>1.65</v>
      </c>
      <c r="Q201" s="11">
        <v>0</v>
      </c>
      <c r="R201" s="5">
        <v>0</v>
      </c>
      <c r="S201" s="38"/>
    </row>
    <row r="202" spans="1:19" ht="53.25" customHeight="1" x14ac:dyDescent="0.2">
      <c r="A202" s="3"/>
      <c r="B202" s="10">
        <v>301020022</v>
      </c>
      <c r="C202" s="9" t="s">
        <v>332</v>
      </c>
      <c r="D202" s="8" t="s">
        <v>333</v>
      </c>
      <c r="E202" s="7" t="s">
        <v>0</v>
      </c>
      <c r="F202" s="7"/>
      <c r="G202" s="80"/>
      <c r="H202" s="80"/>
      <c r="I202" s="80"/>
      <c r="J202" s="80"/>
      <c r="K202" s="80"/>
      <c r="L202" s="80"/>
      <c r="M202" s="6">
        <f>M203</f>
        <v>57071.159</v>
      </c>
      <c r="N202" s="6">
        <f>N203</f>
        <v>57071.159</v>
      </c>
      <c r="O202" s="6">
        <f>O203</f>
        <v>57245.851000000002</v>
      </c>
      <c r="P202" s="6">
        <v>69370.388999999996</v>
      </c>
      <c r="Q202" s="6">
        <v>0</v>
      </c>
      <c r="R202" s="5">
        <v>0</v>
      </c>
      <c r="S202" s="38"/>
    </row>
    <row r="203" spans="1:19" ht="21.75" customHeight="1" x14ac:dyDescent="0.2">
      <c r="A203" s="3"/>
      <c r="B203" s="10"/>
      <c r="C203" s="9" t="s">
        <v>0</v>
      </c>
      <c r="D203" s="8" t="s">
        <v>0</v>
      </c>
      <c r="E203" s="7" t="s">
        <v>222</v>
      </c>
      <c r="F203" s="7"/>
      <c r="G203" s="80"/>
      <c r="H203" s="80"/>
      <c r="I203" s="80"/>
      <c r="J203" s="80"/>
      <c r="K203" s="80"/>
      <c r="L203" s="80"/>
      <c r="M203" s="6">
        <f>M204+M205</f>
        <v>57071.159</v>
      </c>
      <c r="N203" s="6">
        <f>N204+N205</f>
        <v>57071.159</v>
      </c>
      <c r="O203" s="6">
        <f>O205</f>
        <v>57245.851000000002</v>
      </c>
      <c r="P203" s="6">
        <v>69370.388999999996</v>
      </c>
      <c r="Q203" s="6">
        <v>0</v>
      </c>
      <c r="R203" s="5">
        <v>0</v>
      </c>
      <c r="S203" s="38"/>
    </row>
    <row r="204" spans="1:19" ht="319.5" customHeight="1" x14ac:dyDescent="0.2">
      <c r="A204" s="3"/>
      <c r="B204" s="10">
        <v>301020022</v>
      </c>
      <c r="C204" s="9" t="s">
        <v>332</v>
      </c>
      <c r="D204" s="8"/>
      <c r="E204" s="46"/>
      <c r="F204" s="13" t="s">
        <v>331</v>
      </c>
      <c r="G204" s="13" t="s">
        <v>330</v>
      </c>
      <c r="H204" s="43" t="s">
        <v>839</v>
      </c>
      <c r="I204" s="43" t="s">
        <v>840</v>
      </c>
      <c r="J204" s="43" t="s">
        <v>841</v>
      </c>
      <c r="K204" s="12">
        <v>10</v>
      </c>
      <c r="L204" s="12">
        <v>4</v>
      </c>
      <c r="M204" s="11">
        <v>0</v>
      </c>
      <c r="N204" s="11">
        <v>0</v>
      </c>
      <c r="O204" s="11">
        <v>0</v>
      </c>
      <c r="P204" s="11">
        <v>0.82499999999999996</v>
      </c>
      <c r="Q204" s="11">
        <v>0</v>
      </c>
      <c r="R204" s="5">
        <v>0</v>
      </c>
      <c r="S204" s="38"/>
    </row>
    <row r="205" spans="1:19" ht="318" customHeight="1" x14ac:dyDescent="0.2">
      <c r="A205" s="3"/>
      <c r="B205" s="10">
        <v>301020022</v>
      </c>
      <c r="C205" s="9" t="s">
        <v>332</v>
      </c>
      <c r="D205" s="8"/>
      <c r="E205" s="46"/>
      <c r="F205" s="13" t="s">
        <v>331</v>
      </c>
      <c r="G205" s="13" t="s">
        <v>330</v>
      </c>
      <c r="H205" s="43" t="s">
        <v>839</v>
      </c>
      <c r="I205" s="43" t="s">
        <v>840</v>
      </c>
      <c r="J205" s="43" t="s">
        <v>841</v>
      </c>
      <c r="K205" s="12">
        <v>11</v>
      </c>
      <c r="L205" s="12">
        <v>1</v>
      </c>
      <c r="M205" s="11">
        <v>57071.159</v>
      </c>
      <c r="N205" s="11">
        <v>57071.159</v>
      </c>
      <c r="O205" s="11">
        <f>59217.709-1971.858</f>
        <v>57245.851000000002</v>
      </c>
      <c r="P205" s="11">
        <v>69369.563999999998</v>
      </c>
      <c r="Q205" s="11">
        <v>0</v>
      </c>
      <c r="R205" s="5">
        <v>0</v>
      </c>
      <c r="S205" s="38"/>
    </row>
    <row r="206" spans="1:19" ht="76.5" customHeight="1" x14ac:dyDescent="0.2">
      <c r="A206" s="3"/>
      <c r="B206" s="10">
        <v>301020033</v>
      </c>
      <c r="C206" s="9" t="s">
        <v>328</v>
      </c>
      <c r="D206" s="8" t="s">
        <v>329</v>
      </c>
      <c r="E206" s="7" t="s">
        <v>0</v>
      </c>
      <c r="F206" s="7"/>
      <c r="G206" s="80"/>
      <c r="H206" s="80"/>
      <c r="I206" s="80"/>
      <c r="J206" s="80"/>
      <c r="K206" s="80"/>
      <c r="L206" s="80"/>
      <c r="M206" s="6">
        <f t="shared" ref="M206:O207" si="54">M207</f>
        <v>10053.736000000001</v>
      </c>
      <c r="N206" s="6">
        <f t="shared" si="54"/>
        <v>10053.736000000001</v>
      </c>
      <c r="O206" s="6">
        <f t="shared" si="54"/>
        <v>10112.823</v>
      </c>
      <c r="P206" s="6">
        <v>9529.0529999999999</v>
      </c>
      <c r="Q206" s="6">
        <v>0</v>
      </c>
      <c r="R206" s="5">
        <v>0</v>
      </c>
      <c r="S206" s="38"/>
    </row>
    <row r="207" spans="1:19" ht="21.75" customHeight="1" x14ac:dyDescent="0.2">
      <c r="A207" s="3"/>
      <c r="B207" s="10"/>
      <c r="C207" s="9" t="s">
        <v>0</v>
      </c>
      <c r="D207" s="8" t="s">
        <v>0</v>
      </c>
      <c r="E207" s="7" t="s">
        <v>84</v>
      </c>
      <c r="F207" s="7"/>
      <c r="G207" s="80"/>
      <c r="H207" s="80"/>
      <c r="I207" s="80"/>
      <c r="J207" s="80"/>
      <c r="K207" s="80"/>
      <c r="L207" s="80"/>
      <c r="M207" s="6">
        <f t="shared" si="54"/>
        <v>10053.736000000001</v>
      </c>
      <c r="N207" s="6">
        <f t="shared" si="54"/>
        <v>10053.736000000001</v>
      </c>
      <c r="O207" s="6">
        <f t="shared" si="54"/>
        <v>10112.823</v>
      </c>
      <c r="P207" s="6">
        <v>9529.0529999999999</v>
      </c>
      <c r="Q207" s="6">
        <v>0</v>
      </c>
      <c r="R207" s="5">
        <v>0</v>
      </c>
      <c r="S207" s="38"/>
    </row>
    <row r="208" spans="1:19" ht="409.5" customHeight="1" x14ac:dyDescent="0.2">
      <c r="A208" s="3"/>
      <c r="B208" s="10">
        <v>301020033</v>
      </c>
      <c r="C208" s="9" t="s">
        <v>328</v>
      </c>
      <c r="D208" s="8"/>
      <c r="E208" s="46"/>
      <c r="F208" s="13" t="s">
        <v>327</v>
      </c>
      <c r="G208" s="13" t="s">
        <v>326</v>
      </c>
      <c r="H208" s="43" t="s">
        <v>842</v>
      </c>
      <c r="I208" s="43" t="s">
        <v>843</v>
      </c>
      <c r="J208" s="43" t="s">
        <v>844</v>
      </c>
      <c r="K208" s="12">
        <v>3</v>
      </c>
      <c r="L208" s="12">
        <v>9</v>
      </c>
      <c r="M208" s="11">
        <v>10053.736000000001</v>
      </c>
      <c r="N208" s="11">
        <v>10053.736000000001</v>
      </c>
      <c r="O208" s="11">
        <v>10112.823</v>
      </c>
      <c r="P208" s="6">
        <v>9529.0529999999999</v>
      </c>
      <c r="Q208" s="11">
        <v>0</v>
      </c>
      <c r="R208" s="5">
        <v>0</v>
      </c>
      <c r="S208" s="74">
        <f>O208</f>
        <v>10112.823</v>
      </c>
    </row>
    <row r="209" spans="1:19" ht="223.5" customHeight="1" x14ac:dyDescent="0.2">
      <c r="A209" s="3"/>
      <c r="B209" s="10"/>
      <c r="C209" s="9"/>
      <c r="D209" s="51" t="s">
        <v>583</v>
      </c>
      <c r="E209" s="53"/>
      <c r="F209" s="53"/>
      <c r="G209" s="54"/>
      <c r="H209" s="54"/>
      <c r="I209" s="54"/>
      <c r="J209" s="54"/>
      <c r="K209" s="55"/>
      <c r="L209" s="55"/>
      <c r="M209" s="52">
        <f t="shared" ref="M209:R209" si="55">M210+M243+M261+M264+M286+M289+M300+M314+M319</f>
        <v>994746.16399999999</v>
      </c>
      <c r="N209" s="52">
        <f t="shared" si="55"/>
        <v>974931.32999999984</v>
      </c>
      <c r="O209" s="52">
        <f t="shared" si="55"/>
        <v>1094358.6870000002</v>
      </c>
      <c r="P209" s="52">
        <f t="shared" si="55"/>
        <v>1049776.6189999999</v>
      </c>
      <c r="Q209" s="52">
        <f t="shared" si="55"/>
        <v>1064389.358</v>
      </c>
      <c r="R209" s="64">
        <f t="shared" si="55"/>
        <v>1073688.7450000001</v>
      </c>
      <c r="S209" s="38"/>
    </row>
    <row r="210" spans="1:19" ht="91.5" customHeight="1" x14ac:dyDescent="0.2">
      <c r="A210" s="3"/>
      <c r="B210" s="10">
        <v>302000001</v>
      </c>
      <c r="C210" s="9" t="s">
        <v>178</v>
      </c>
      <c r="D210" s="8" t="s">
        <v>318</v>
      </c>
      <c r="E210" s="7" t="s">
        <v>0</v>
      </c>
      <c r="F210" s="7"/>
      <c r="G210" s="80"/>
      <c r="H210" s="80"/>
      <c r="I210" s="80"/>
      <c r="J210" s="80"/>
      <c r="K210" s="80"/>
      <c r="L210" s="80"/>
      <c r="M210" s="6">
        <f>M211+M216+M223+M229+M233+M236+M240</f>
        <v>12585.457999999999</v>
      </c>
      <c r="N210" s="6">
        <f>N211+N216+N223+N229+N233+N236+N240</f>
        <v>11484.686</v>
      </c>
      <c r="O210" s="6">
        <f t="shared" ref="O210:R210" si="56">O211+O216+O223+O229+O233+O236+O240</f>
        <v>32986.986999999994</v>
      </c>
      <c r="P210" s="6">
        <f t="shared" si="56"/>
        <v>22669.153000000002</v>
      </c>
      <c r="Q210" s="6">
        <f t="shared" si="56"/>
        <v>23569.065000000002</v>
      </c>
      <c r="R210" s="5">
        <f t="shared" si="56"/>
        <v>23742.561000000002</v>
      </c>
      <c r="S210" s="38"/>
    </row>
    <row r="211" spans="1:19" ht="12.75" customHeight="1" x14ac:dyDescent="0.2">
      <c r="A211" s="3"/>
      <c r="B211" s="10"/>
      <c r="C211" s="9" t="s">
        <v>0</v>
      </c>
      <c r="D211" s="8" t="s">
        <v>0</v>
      </c>
      <c r="E211" s="7" t="s">
        <v>203</v>
      </c>
      <c r="F211" s="7"/>
      <c r="G211" s="80"/>
      <c r="H211" s="80"/>
      <c r="I211" s="80"/>
      <c r="J211" s="80"/>
      <c r="K211" s="80"/>
      <c r="L211" s="80"/>
      <c r="M211" s="6">
        <f>M212+M213+M214+M215</f>
        <v>318.73600000000005</v>
      </c>
      <c r="N211" s="6">
        <f t="shared" ref="N211:R211" si="57">N212+N213+N214+N215</f>
        <v>318.661</v>
      </c>
      <c r="O211" s="6">
        <f>O212+O213+O214+O215</f>
        <v>408.41500000000002</v>
      </c>
      <c r="P211" s="6">
        <f t="shared" si="57"/>
        <v>642.9</v>
      </c>
      <c r="Q211" s="6">
        <f t="shared" si="57"/>
        <v>770.9</v>
      </c>
      <c r="R211" s="5">
        <f t="shared" si="57"/>
        <v>770.9</v>
      </c>
      <c r="S211" s="38"/>
    </row>
    <row r="212" spans="1:19" ht="157.5" customHeight="1" x14ac:dyDescent="0.2">
      <c r="A212" s="3"/>
      <c r="B212" s="10">
        <v>302000001</v>
      </c>
      <c r="C212" s="9" t="s">
        <v>178</v>
      </c>
      <c r="D212" s="8"/>
      <c r="E212" s="46"/>
      <c r="F212" s="13" t="s">
        <v>277</v>
      </c>
      <c r="G212" s="13" t="s">
        <v>308</v>
      </c>
      <c r="H212" s="43" t="s">
        <v>845</v>
      </c>
      <c r="I212" s="43" t="s">
        <v>846</v>
      </c>
      <c r="J212" s="43" t="s">
        <v>847</v>
      </c>
      <c r="K212" s="12">
        <v>1</v>
      </c>
      <c r="L212" s="12">
        <v>13</v>
      </c>
      <c r="M212" s="11">
        <f>299.047-0.9</f>
        <v>298.14700000000005</v>
      </c>
      <c r="N212" s="11">
        <f>298.972-0.9</f>
        <v>298.072</v>
      </c>
      <c r="O212" s="11">
        <v>385.815</v>
      </c>
      <c r="P212" s="11">
        <v>520</v>
      </c>
      <c r="Q212" s="11">
        <v>520</v>
      </c>
      <c r="R212" s="5">
        <v>520</v>
      </c>
      <c r="S212" s="38"/>
    </row>
    <row r="213" spans="1:19" ht="154.5" customHeight="1" x14ac:dyDescent="0.2">
      <c r="A213" s="3"/>
      <c r="B213" s="10">
        <v>302000001</v>
      </c>
      <c r="C213" s="9" t="s">
        <v>178</v>
      </c>
      <c r="D213" s="8"/>
      <c r="E213" s="46"/>
      <c r="F213" s="13" t="s">
        <v>317</v>
      </c>
      <c r="G213" s="13" t="s">
        <v>316</v>
      </c>
      <c r="H213" s="43" t="s">
        <v>845</v>
      </c>
      <c r="I213" s="43" t="s">
        <v>848</v>
      </c>
      <c r="J213" s="43" t="s">
        <v>847</v>
      </c>
      <c r="K213" s="12">
        <v>1</v>
      </c>
      <c r="L213" s="12">
        <v>3</v>
      </c>
      <c r="M213" s="11">
        <v>19.689</v>
      </c>
      <c r="N213" s="11">
        <v>19.689</v>
      </c>
      <c r="O213" s="11">
        <v>21.838000000000001</v>
      </c>
      <c r="P213" s="11">
        <v>122</v>
      </c>
      <c r="Q213" s="11">
        <v>250</v>
      </c>
      <c r="R213" s="5">
        <v>250</v>
      </c>
      <c r="S213" s="38"/>
    </row>
    <row r="214" spans="1:19" ht="72.75" customHeight="1" x14ac:dyDescent="0.2">
      <c r="A214" s="3"/>
      <c r="B214" s="10">
        <v>302000001</v>
      </c>
      <c r="C214" s="9" t="s">
        <v>178</v>
      </c>
      <c r="D214" s="8"/>
      <c r="E214" s="46"/>
      <c r="F214" s="13" t="s">
        <v>315</v>
      </c>
      <c r="G214" s="13" t="s">
        <v>314</v>
      </c>
      <c r="H214" s="43" t="s">
        <v>849</v>
      </c>
      <c r="I214" s="43" t="s">
        <v>850</v>
      </c>
      <c r="J214" s="43" t="s">
        <v>851</v>
      </c>
      <c r="K214" s="12">
        <v>1</v>
      </c>
      <c r="L214" s="12">
        <v>6</v>
      </c>
      <c r="M214" s="11">
        <v>0.9</v>
      </c>
      <c r="N214" s="11">
        <v>0.9</v>
      </c>
      <c r="O214" s="11">
        <v>0.76200000000000001</v>
      </c>
      <c r="P214" s="11">
        <v>0</v>
      </c>
      <c r="Q214" s="11">
        <v>0</v>
      </c>
      <c r="R214" s="5">
        <v>0</v>
      </c>
      <c r="S214" s="38"/>
    </row>
    <row r="215" spans="1:19" ht="61.5" customHeight="1" x14ac:dyDescent="0.2">
      <c r="A215" s="3"/>
      <c r="B215" s="10">
        <v>302000001</v>
      </c>
      <c r="C215" s="9" t="s">
        <v>178</v>
      </c>
      <c r="D215" s="8"/>
      <c r="E215" s="46"/>
      <c r="F215" s="13" t="s">
        <v>315</v>
      </c>
      <c r="G215" s="13" t="s">
        <v>314</v>
      </c>
      <c r="H215" s="43" t="s">
        <v>849</v>
      </c>
      <c r="I215" s="43" t="s">
        <v>850</v>
      </c>
      <c r="J215" s="43" t="s">
        <v>851</v>
      </c>
      <c r="K215" s="12">
        <v>10</v>
      </c>
      <c r="L215" s="12">
        <v>4</v>
      </c>
      <c r="M215" s="11">
        <v>0</v>
      </c>
      <c r="N215" s="11">
        <v>0</v>
      </c>
      <c r="O215" s="11">
        <v>0</v>
      </c>
      <c r="P215" s="11">
        <v>0.9</v>
      </c>
      <c r="Q215" s="11">
        <v>0.9</v>
      </c>
      <c r="R215" s="5">
        <v>0.9</v>
      </c>
      <c r="S215" s="38"/>
    </row>
    <row r="216" spans="1:19" ht="21.75" customHeight="1" x14ac:dyDescent="0.2">
      <c r="A216" s="3"/>
      <c r="B216" s="10"/>
      <c r="C216" s="9" t="s">
        <v>0</v>
      </c>
      <c r="D216" s="8" t="s">
        <v>0</v>
      </c>
      <c r="E216" s="7" t="s">
        <v>84</v>
      </c>
      <c r="F216" s="7"/>
      <c r="G216" s="80"/>
      <c r="H216" s="80"/>
      <c r="I216" s="80"/>
      <c r="J216" s="80"/>
      <c r="K216" s="80"/>
      <c r="L216" s="80"/>
      <c r="M216" s="6">
        <f>M217+M218+M219+M220+M221+M222</f>
        <v>1977.079</v>
      </c>
      <c r="N216" s="6">
        <f t="shared" ref="N216:R216" si="58">N217+N218+N219+N220+N221+N222</f>
        <v>1713.6</v>
      </c>
      <c r="O216" s="6">
        <f t="shared" si="58"/>
        <v>13414.444999999998</v>
      </c>
      <c r="P216" s="6">
        <f t="shared" si="58"/>
        <v>11811.374000000002</v>
      </c>
      <c r="Q216" s="6">
        <f t="shared" si="58"/>
        <v>11828.774000000001</v>
      </c>
      <c r="R216" s="5">
        <f t="shared" si="58"/>
        <v>12001.270000000002</v>
      </c>
      <c r="S216" s="38"/>
    </row>
    <row r="217" spans="1:19" ht="187.5" customHeight="1" x14ac:dyDescent="0.2">
      <c r="A217" s="3"/>
      <c r="B217" s="10">
        <v>302000001</v>
      </c>
      <c r="C217" s="9" t="s">
        <v>178</v>
      </c>
      <c r="D217" s="8"/>
      <c r="E217" s="46"/>
      <c r="F217" s="13" t="s">
        <v>313</v>
      </c>
      <c r="G217" s="13" t="s">
        <v>312</v>
      </c>
      <c r="H217" s="43" t="s">
        <v>852</v>
      </c>
      <c r="I217" s="43" t="s">
        <v>853</v>
      </c>
      <c r="J217" s="43" t="s">
        <v>854</v>
      </c>
      <c r="K217" s="12">
        <v>1</v>
      </c>
      <c r="L217" s="12">
        <v>4</v>
      </c>
      <c r="M217" s="11">
        <v>1685.979</v>
      </c>
      <c r="N217" s="11">
        <v>1421.646</v>
      </c>
      <c r="O217" s="11">
        <v>1240.8</v>
      </c>
      <c r="P217" s="11">
        <v>9590</v>
      </c>
      <c r="Q217" s="11">
        <v>9590</v>
      </c>
      <c r="R217" s="5">
        <v>9590</v>
      </c>
      <c r="S217" s="38"/>
    </row>
    <row r="218" spans="1:19" ht="186.75" customHeight="1" x14ac:dyDescent="0.2">
      <c r="A218" s="3"/>
      <c r="B218" s="10">
        <v>302000001</v>
      </c>
      <c r="C218" s="9" t="s">
        <v>178</v>
      </c>
      <c r="D218" s="8"/>
      <c r="E218" s="46"/>
      <c r="F218" s="13" t="s">
        <v>313</v>
      </c>
      <c r="G218" s="13" t="s">
        <v>312</v>
      </c>
      <c r="H218" s="43" t="s">
        <v>852</v>
      </c>
      <c r="I218" s="43" t="s">
        <v>853</v>
      </c>
      <c r="J218" s="43" t="s">
        <v>854</v>
      </c>
      <c r="K218" s="12">
        <v>1</v>
      </c>
      <c r="L218" s="12">
        <v>13</v>
      </c>
      <c r="M218" s="11">
        <v>48.3</v>
      </c>
      <c r="N218" s="11">
        <v>49.154000000000003</v>
      </c>
      <c r="O218" s="11">
        <f>16720.42-4383.096-1032</f>
        <v>11305.323999999999</v>
      </c>
      <c r="P218" s="11">
        <v>449.44900000000001</v>
      </c>
      <c r="Q218" s="11">
        <v>449.44900000000001</v>
      </c>
      <c r="R218" s="5">
        <v>449.44900000000001</v>
      </c>
      <c r="S218" s="38"/>
    </row>
    <row r="219" spans="1:19" ht="192.75" customHeight="1" x14ac:dyDescent="0.2">
      <c r="A219" s="3"/>
      <c r="B219" s="10">
        <v>302000001</v>
      </c>
      <c r="C219" s="9" t="s">
        <v>178</v>
      </c>
      <c r="D219" s="8"/>
      <c r="E219" s="46"/>
      <c r="F219" s="13" t="s">
        <v>313</v>
      </c>
      <c r="G219" s="13" t="s">
        <v>312</v>
      </c>
      <c r="H219" s="43" t="s">
        <v>852</v>
      </c>
      <c r="I219" s="43" t="s">
        <v>853</v>
      </c>
      <c r="J219" s="43" t="s">
        <v>854</v>
      </c>
      <c r="K219" s="12">
        <v>7</v>
      </c>
      <c r="L219" s="12">
        <v>5</v>
      </c>
      <c r="M219" s="11">
        <v>242.8</v>
      </c>
      <c r="N219" s="11">
        <v>242.8</v>
      </c>
      <c r="O219" s="11">
        <v>508.22399999999999</v>
      </c>
      <c r="P219" s="11">
        <v>295</v>
      </c>
      <c r="Q219" s="11">
        <v>310</v>
      </c>
      <c r="R219" s="5">
        <v>480</v>
      </c>
      <c r="S219" s="38"/>
    </row>
    <row r="220" spans="1:19" ht="276.75" customHeight="1" x14ac:dyDescent="0.2">
      <c r="A220" s="3"/>
      <c r="B220" s="10">
        <v>302000001</v>
      </c>
      <c r="C220" s="9" t="s">
        <v>178</v>
      </c>
      <c r="D220" s="8"/>
      <c r="E220" s="46"/>
      <c r="F220" s="13" t="s">
        <v>311</v>
      </c>
      <c r="G220" s="13" t="s">
        <v>310</v>
      </c>
      <c r="H220" s="43" t="s">
        <v>855</v>
      </c>
      <c r="I220" s="43" t="s">
        <v>856</v>
      </c>
      <c r="J220" s="43" t="s">
        <v>857</v>
      </c>
      <c r="K220" s="12">
        <v>1</v>
      </c>
      <c r="L220" s="12">
        <v>4</v>
      </c>
      <c r="M220" s="11">
        <v>0</v>
      </c>
      <c r="N220" s="11">
        <v>0</v>
      </c>
      <c r="O220" s="11">
        <v>0</v>
      </c>
      <c r="P220" s="11">
        <v>185</v>
      </c>
      <c r="Q220" s="11">
        <v>187.4</v>
      </c>
      <c r="R220" s="5">
        <v>189.89599999999999</v>
      </c>
      <c r="S220" s="38"/>
    </row>
    <row r="221" spans="1:19" ht="409.5" customHeight="1" x14ac:dyDescent="0.2">
      <c r="A221" s="3"/>
      <c r="B221" s="10">
        <v>302000001</v>
      </c>
      <c r="C221" s="9" t="s">
        <v>178</v>
      </c>
      <c r="D221" s="8"/>
      <c r="E221" s="46"/>
      <c r="F221" s="13" t="s">
        <v>309</v>
      </c>
      <c r="G221" s="13" t="s">
        <v>176</v>
      </c>
      <c r="H221" s="43" t="s">
        <v>858</v>
      </c>
      <c r="I221" s="43" t="s">
        <v>859</v>
      </c>
      <c r="J221" s="43" t="s">
        <v>860</v>
      </c>
      <c r="K221" s="12">
        <v>1</v>
      </c>
      <c r="L221" s="12">
        <v>4</v>
      </c>
      <c r="M221" s="11">
        <v>0</v>
      </c>
      <c r="N221" s="11">
        <v>0</v>
      </c>
      <c r="O221" s="11">
        <v>360.09699999999998</v>
      </c>
      <c r="P221" s="11">
        <v>1279.325</v>
      </c>
      <c r="Q221" s="11">
        <v>1279.325</v>
      </c>
      <c r="R221" s="5">
        <v>1279.325</v>
      </c>
      <c r="S221" s="38"/>
    </row>
    <row r="222" spans="1:19" ht="409.5" customHeight="1" x14ac:dyDescent="0.2">
      <c r="A222" s="3"/>
      <c r="B222" s="10">
        <v>302000001</v>
      </c>
      <c r="C222" s="9" t="s">
        <v>178</v>
      </c>
      <c r="D222" s="8"/>
      <c r="E222" s="46"/>
      <c r="F222" s="13" t="s">
        <v>309</v>
      </c>
      <c r="G222" s="13" t="s">
        <v>176</v>
      </c>
      <c r="H222" s="43" t="s">
        <v>858</v>
      </c>
      <c r="I222" s="43" t="s">
        <v>859</v>
      </c>
      <c r="J222" s="43" t="s">
        <v>860</v>
      </c>
      <c r="K222" s="12">
        <v>10</v>
      </c>
      <c r="L222" s="12">
        <v>4</v>
      </c>
      <c r="M222" s="11">
        <v>0</v>
      </c>
      <c r="N222" s="11">
        <v>0</v>
      </c>
      <c r="O222" s="11">
        <v>0</v>
      </c>
      <c r="P222" s="11">
        <v>12.6</v>
      </c>
      <c r="Q222" s="11">
        <v>12.6</v>
      </c>
      <c r="R222" s="5">
        <v>12.6</v>
      </c>
      <c r="S222" s="38"/>
    </row>
    <row r="223" spans="1:19" ht="21.75" customHeight="1" x14ac:dyDescent="0.2">
      <c r="A223" s="3"/>
      <c r="B223" s="10"/>
      <c r="C223" s="9" t="s">
        <v>0</v>
      </c>
      <c r="D223" s="8" t="s">
        <v>0</v>
      </c>
      <c r="E223" s="7" t="s">
        <v>7</v>
      </c>
      <c r="F223" s="7"/>
      <c r="G223" s="80"/>
      <c r="H223" s="80"/>
      <c r="I223" s="80"/>
      <c r="J223" s="80"/>
      <c r="K223" s="80"/>
      <c r="L223" s="80"/>
      <c r="M223" s="6">
        <f t="shared" ref="M223:R223" si="59">M224+M225+M226+M227+M228</f>
        <v>1354.68</v>
      </c>
      <c r="N223" s="6">
        <f t="shared" si="59"/>
        <v>1043.5250000000001</v>
      </c>
      <c r="O223" s="6">
        <f t="shared" si="59"/>
        <v>2698.6959999999999</v>
      </c>
      <c r="P223" s="6">
        <f t="shared" si="59"/>
        <v>2408.634</v>
      </c>
      <c r="Q223" s="6">
        <f t="shared" si="59"/>
        <v>3408.634</v>
      </c>
      <c r="R223" s="5">
        <f t="shared" si="59"/>
        <v>3408.634</v>
      </c>
      <c r="S223" s="38"/>
    </row>
    <row r="224" spans="1:19" ht="164.25" customHeight="1" x14ac:dyDescent="0.2">
      <c r="A224" s="3"/>
      <c r="B224" s="10">
        <v>302000001</v>
      </c>
      <c r="C224" s="9" t="s">
        <v>178</v>
      </c>
      <c r="D224" s="8"/>
      <c r="E224" s="46"/>
      <c r="F224" s="13" t="s">
        <v>277</v>
      </c>
      <c r="G224" s="13" t="s">
        <v>308</v>
      </c>
      <c r="H224" s="43" t="s">
        <v>845</v>
      </c>
      <c r="I224" s="43" t="s">
        <v>861</v>
      </c>
      <c r="J224" s="43" t="s">
        <v>847</v>
      </c>
      <c r="K224" s="12">
        <v>1</v>
      </c>
      <c r="L224" s="12">
        <v>6</v>
      </c>
      <c r="M224" s="11">
        <v>0</v>
      </c>
      <c r="N224" s="11">
        <v>0</v>
      </c>
      <c r="O224" s="11">
        <v>0</v>
      </c>
      <c r="P224" s="11">
        <v>1395</v>
      </c>
      <c r="Q224" s="11">
        <v>2395</v>
      </c>
      <c r="R224" s="5">
        <v>2395</v>
      </c>
      <c r="S224" s="38"/>
    </row>
    <row r="225" spans="1:19" ht="234.75" customHeight="1" x14ac:dyDescent="0.2">
      <c r="A225" s="3"/>
      <c r="B225" s="10">
        <v>302000001</v>
      </c>
      <c r="C225" s="9" t="s">
        <v>178</v>
      </c>
      <c r="D225" s="8"/>
      <c r="E225" s="46"/>
      <c r="F225" s="13" t="s">
        <v>225</v>
      </c>
      <c r="G225" s="13" t="s">
        <v>176</v>
      </c>
      <c r="H225" s="43" t="s">
        <v>862</v>
      </c>
      <c r="I225" s="43" t="s">
        <v>639</v>
      </c>
      <c r="J225" s="43" t="s">
        <v>863</v>
      </c>
      <c r="K225" s="12">
        <v>1</v>
      </c>
      <c r="L225" s="12">
        <v>6</v>
      </c>
      <c r="M225" s="11">
        <v>658.9</v>
      </c>
      <c r="N225" s="11">
        <v>349.64499999999998</v>
      </c>
      <c r="O225" s="11">
        <v>267.65100000000001</v>
      </c>
      <c r="P225" s="11">
        <v>701</v>
      </c>
      <c r="Q225" s="11">
        <v>701</v>
      </c>
      <c r="R225" s="5">
        <v>701</v>
      </c>
      <c r="S225" s="38"/>
    </row>
    <row r="226" spans="1:19" ht="234" customHeight="1" x14ac:dyDescent="0.2">
      <c r="A226" s="3"/>
      <c r="B226" s="10">
        <v>302000001</v>
      </c>
      <c r="C226" s="9" t="s">
        <v>178</v>
      </c>
      <c r="D226" s="8"/>
      <c r="E226" s="46"/>
      <c r="F226" s="13" t="s">
        <v>225</v>
      </c>
      <c r="G226" s="13" t="s">
        <v>176</v>
      </c>
      <c r="H226" s="43" t="s">
        <v>862</v>
      </c>
      <c r="I226" s="43" t="s">
        <v>639</v>
      </c>
      <c r="J226" s="43" t="s">
        <v>863</v>
      </c>
      <c r="K226" s="12">
        <v>1</v>
      </c>
      <c r="L226" s="12">
        <v>13</v>
      </c>
      <c r="M226" s="11">
        <v>653.88</v>
      </c>
      <c r="N226" s="11">
        <v>653.88</v>
      </c>
      <c r="O226" s="11">
        <v>2311.0450000000001</v>
      </c>
      <c r="P226" s="11">
        <v>190.084</v>
      </c>
      <c r="Q226" s="11">
        <v>190.084</v>
      </c>
      <c r="R226" s="5">
        <v>192.63399999999999</v>
      </c>
      <c r="S226" s="38"/>
    </row>
    <row r="227" spans="1:19" ht="234" customHeight="1" x14ac:dyDescent="0.2">
      <c r="A227" s="3"/>
      <c r="B227" s="10">
        <v>302000001</v>
      </c>
      <c r="C227" s="9" t="s">
        <v>178</v>
      </c>
      <c r="D227" s="8"/>
      <c r="E227" s="46"/>
      <c r="F227" s="13" t="s">
        <v>225</v>
      </c>
      <c r="G227" s="13" t="s">
        <v>176</v>
      </c>
      <c r="H227" s="43" t="s">
        <v>862</v>
      </c>
      <c r="I227" s="43" t="s">
        <v>639</v>
      </c>
      <c r="J227" s="43" t="s">
        <v>863</v>
      </c>
      <c r="K227" s="12">
        <v>10</v>
      </c>
      <c r="L227" s="12">
        <v>4</v>
      </c>
      <c r="M227" s="11">
        <v>0</v>
      </c>
      <c r="N227" s="11">
        <v>0</v>
      </c>
      <c r="O227" s="11">
        <v>0</v>
      </c>
      <c r="P227" s="11">
        <v>2.5499999999999998</v>
      </c>
      <c r="Q227" s="11">
        <v>2.5499999999999998</v>
      </c>
      <c r="R227" s="5">
        <v>0</v>
      </c>
      <c r="S227" s="38"/>
    </row>
    <row r="228" spans="1:19" ht="32.25" customHeight="1" x14ac:dyDescent="0.2">
      <c r="A228" s="3"/>
      <c r="B228" s="10">
        <v>302000001</v>
      </c>
      <c r="C228" s="9" t="s">
        <v>178</v>
      </c>
      <c r="D228" s="8"/>
      <c r="E228" s="46"/>
      <c r="F228" s="13" t="s">
        <v>143</v>
      </c>
      <c r="G228" s="13" t="s">
        <v>235</v>
      </c>
      <c r="H228" s="13" t="s">
        <v>3</v>
      </c>
      <c r="I228" s="13" t="s">
        <v>234</v>
      </c>
      <c r="J228" s="13" t="s">
        <v>1</v>
      </c>
      <c r="K228" s="12">
        <v>7</v>
      </c>
      <c r="L228" s="12">
        <v>5</v>
      </c>
      <c r="M228" s="11">
        <v>41.9</v>
      </c>
      <c r="N228" s="11">
        <v>40</v>
      </c>
      <c r="O228" s="11">
        <v>120</v>
      </c>
      <c r="P228" s="11">
        <v>120</v>
      </c>
      <c r="Q228" s="11">
        <v>120</v>
      </c>
      <c r="R228" s="5">
        <v>120</v>
      </c>
      <c r="S228" s="38"/>
    </row>
    <row r="229" spans="1:19" ht="32.25" customHeight="1" x14ac:dyDescent="0.2">
      <c r="A229" s="3"/>
      <c r="B229" s="10"/>
      <c r="C229" s="9" t="s">
        <v>0</v>
      </c>
      <c r="D229" s="8" t="s">
        <v>0</v>
      </c>
      <c r="E229" s="7" t="s">
        <v>89</v>
      </c>
      <c r="F229" s="7"/>
      <c r="G229" s="80"/>
      <c r="H229" s="80"/>
      <c r="I229" s="80"/>
      <c r="J229" s="80"/>
      <c r="K229" s="80"/>
      <c r="L229" s="80"/>
      <c r="M229" s="6">
        <f>M230</f>
        <v>1130.5319999999999</v>
      </c>
      <c r="N229" s="6">
        <f>N230</f>
        <v>1130.5319999999999</v>
      </c>
      <c r="O229" s="6">
        <f>O230+O231+O232</f>
        <v>2521.7170000000001</v>
      </c>
      <c r="P229" s="6">
        <f>P230+P231+P232</f>
        <v>2631.1029999999996</v>
      </c>
      <c r="Q229" s="6">
        <f t="shared" ref="Q229:R229" si="60">Q230+Q231+Q232</f>
        <v>2638.8629999999998</v>
      </c>
      <c r="R229" s="5">
        <f t="shared" si="60"/>
        <v>2639.8629999999998</v>
      </c>
      <c r="S229" s="38"/>
    </row>
    <row r="230" spans="1:19" ht="266.25" customHeight="1" x14ac:dyDescent="0.2">
      <c r="A230" s="3"/>
      <c r="B230" s="10">
        <v>302000001</v>
      </c>
      <c r="C230" s="9" t="s">
        <v>178</v>
      </c>
      <c r="D230" s="8"/>
      <c r="E230" s="46"/>
      <c r="F230" s="13" t="s">
        <v>277</v>
      </c>
      <c r="G230" s="13" t="s">
        <v>306</v>
      </c>
      <c r="H230" s="43" t="s">
        <v>864</v>
      </c>
      <c r="I230" s="43" t="s">
        <v>865</v>
      </c>
      <c r="J230" s="43" t="s">
        <v>866</v>
      </c>
      <c r="K230" s="12">
        <v>1</v>
      </c>
      <c r="L230" s="12">
        <v>13</v>
      </c>
      <c r="M230" s="6">
        <v>1130.5319999999999</v>
      </c>
      <c r="N230" s="6">
        <v>1130.5319999999999</v>
      </c>
      <c r="O230" s="6">
        <v>2403.4169999999999</v>
      </c>
      <c r="P230" s="11">
        <v>2589.2399999999998</v>
      </c>
      <c r="Q230" s="11">
        <v>2597</v>
      </c>
      <c r="R230" s="5">
        <v>2598</v>
      </c>
      <c r="S230" s="38"/>
    </row>
    <row r="231" spans="1:19" ht="254.25" customHeight="1" x14ac:dyDescent="0.2">
      <c r="A231" s="3"/>
      <c r="B231" s="10">
        <v>302000001</v>
      </c>
      <c r="C231" s="9" t="s">
        <v>178</v>
      </c>
      <c r="D231" s="8"/>
      <c r="E231" s="46"/>
      <c r="F231" s="13" t="s">
        <v>125</v>
      </c>
      <c r="G231" s="13" t="s">
        <v>305</v>
      </c>
      <c r="H231" s="43" t="s">
        <v>867</v>
      </c>
      <c r="I231" s="43" t="s">
        <v>868</v>
      </c>
      <c r="J231" s="43" t="s">
        <v>869</v>
      </c>
      <c r="K231" s="12">
        <v>10</v>
      </c>
      <c r="L231" s="12">
        <v>4</v>
      </c>
      <c r="M231" s="11">
        <v>0</v>
      </c>
      <c r="N231" s="11">
        <v>0</v>
      </c>
      <c r="O231" s="11">
        <v>0</v>
      </c>
      <c r="P231" s="11">
        <v>1.863</v>
      </c>
      <c r="Q231" s="11">
        <v>1.863</v>
      </c>
      <c r="R231" s="5">
        <v>1.863</v>
      </c>
      <c r="S231" s="38"/>
    </row>
    <row r="232" spans="1:19" ht="94.5" customHeight="1" x14ac:dyDescent="0.2">
      <c r="A232" s="3"/>
      <c r="B232" s="10">
        <v>302000001</v>
      </c>
      <c r="C232" s="9" t="s">
        <v>178</v>
      </c>
      <c r="D232" s="8"/>
      <c r="E232" s="46"/>
      <c r="F232" s="13" t="s">
        <v>304</v>
      </c>
      <c r="G232" s="13" t="s">
        <v>303</v>
      </c>
      <c r="H232" s="43" t="s">
        <v>870</v>
      </c>
      <c r="I232" s="43" t="s">
        <v>871</v>
      </c>
      <c r="J232" s="43" t="s">
        <v>872</v>
      </c>
      <c r="K232" s="12">
        <v>7</v>
      </c>
      <c r="L232" s="12">
        <v>5</v>
      </c>
      <c r="M232" s="11">
        <v>0</v>
      </c>
      <c r="N232" s="11">
        <v>0</v>
      </c>
      <c r="O232" s="11">
        <v>118.3</v>
      </c>
      <c r="P232" s="11">
        <v>40</v>
      </c>
      <c r="Q232" s="11">
        <v>40</v>
      </c>
      <c r="R232" s="5">
        <v>40</v>
      </c>
      <c r="S232" s="38"/>
    </row>
    <row r="233" spans="1:19" ht="32.25" customHeight="1" x14ac:dyDescent="0.2">
      <c r="A233" s="3"/>
      <c r="B233" s="10"/>
      <c r="C233" s="9" t="s">
        <v>0</v>
      </c>
      <c r="D233" s="8" t="s">
        <v>0</v>
      </c>
      <c r="E233" s="7" t="s">
        <v>123</v>
      </c>
      <c r="F233" s="7"/>
      <c r="G233" s="80"/>
      <c r="H233" s="80"/>
      <c r="I233" s="80"/>
      <c r="J233" s="80"/>
      <c r="K233" s="80"/>
      <c r="L233" s="80"/>
      <c r="M233" s="6">
        <f>M234+M235</f>
        <v>599.10500000000002</v>
      </c>
      <c r="N233" s="6">
        <f t="shared" ref="N233:R233" si="61">N234+N235</f>
        <v>599.10500000000002</v>
      </c>
      <c r="O233" s="6">
        <f t="shared" si="61"/>
        <v>2790.9749999999999</v>
      </c>
      <c r="P233" s="6">
        <f t="shared" si="61"/>
        <v>2175.5</v>
      </c>
      <c r="Q233" s="6">
        <f t="shared" si="61"/>
        <v>2175.5</v>
      </c>
      <c r="R233" s="5">
        <f t="shared" si="61"/>
        <v>2175.5</v>
      </c>
      <c r="S233" s="38"/>
    </row>
    <row r="234" spans="1:19" ht="219.75" customHeight="1" x14ac:dyDescent="0.2">
      <c r="A234" s="3"/>
      <c r="B234" s="10">
        <v>302000001</v>
      </c>
      <c r="C234" s="9" t="s">
        <v>178</v>
      </c>
      <c r="D234" s="8"/>
      <c r="E234" s="46"/>
      <c r="F234" s="13" t="s">
        <v>190</v>
      </c>
      <c r="G234" s="13" t="s">
        <v>302</v>
      </c>
      <c r="H234" s="43" t="s">
        <v>873</v>
      </c>
      <c r="I234" s="43" t="s">
        <v>874</v>
      </c>
      <c r="J234" s="43" t="s">
        <v>875</v>
      </c>
      <c r="K234" s="12">
        <v>7</v>
      </c>
      <c r="L234" s="12">
        <v>5</v>
      </c>
      <c r="M234" s="11">
        <v>3.9</v>
      </c>
      <c r="N234" s="11">
        <v>3.9</v>
      </c>
      <c r="O234" s="11">
        <v>191.5</v>
      </c>
      <c r="P234" s="11">
        <v>213.8</v>
      </c>
      <c r="Q234" s="11">
        <v>213.8</v>
      </c>
      <c r="R234" s="5">
        <v>213.8</v>
      </c>
      <c r="S234" s="38"/>
    </row>
    <row r="235" spans="1:19" ht="247.5" customHeight="1" x14ac:dyDescent="0.2">
      <c r="A235" s="3"/>
      <c r="B235" s="10">
        <v>302000001</v>
      </c>
      <c r="C235" s="9" t="s">
        <v>178</v>
      </c>
      <c r="D235" s="8"/>
      <c r="E235" s="46"/>
      <c r="F235" s="13" t="s">
        <v>190</v>
      </c>
      <c r="G235" s="13" t="s">
        <v>302</v>
      </c>
      <c r="H235" s="43" t="s">
        <v>873</v>
      </c>
      <c r="I235" s="43" t="s">
        <v>874</v>
      </c>
      <c r="J235" s="43" t="s">
        <v>875</v>
      </c>
      <c r="K235" s="12">
        <v>7</v>
      </c>
      <c r="L235" s="12">
        <v>9</v>
      </c>
      <c r="M235" s="11">
        <v>595.20500000000004</v>
      </c>
      <c r="N235" s="11">
        <v>595.20500000000004</v>
      </c>
      <c r="O235" s="11">
        <v>2599.4749999999999</v>
      </c>
      <c r="P235" s="11">
        <v>1961.7</v>
      </c>
      <c r="Q235" s="11">
        <v>1961.7</v>
      </c>
      <c r="R235" s="5">
        <v>1961.7</v>
      </c>
      <c r="S235" s="38"/>
    </row>
    <row r="236" spans="1:19" ht="21.75" customHeight="1" x14ac:dyDescent="0.2">
      <c r="A236" s="3"/>
      <c r="B236" s="10"/>
      <c r="C236" s="9" t="s">
        <v>0</v>
      </c>
      <c r="D236" s="8" t="s">
        <v>0</v>
      </c>
      <c r="E236" s="7" t="s">
        <v>222</v>
      </c>
      <c r="F236" s="7"/>
      <c r="G236" s="80"/>
      <c r="H236" s="80"/>
      <c r="I236" s="80"/>
      <c r="J236" s="80"/>
      <c r="K236" s="80"/>
      <c r="L236" s="80"/>
      <c r="M236" s="6">
        <f>M237+M238+M239</f>
        <v>519.4</v>
      </c>
      <c r="N236" s="6">
        <f t="shared" ref="N236:R236" si="62">N237+N238+N239</f>
        <v>488.48500000000001</v>
      </c>
      <c r="O236" s="6">
        <f t="shared" si="62"/>
        <v>1587.204</v>
      </c>
      <c r="P236" s="6">
        <f t="shared" si="62"/>
        <v>1404.6420000000001</v>
      </c>
      <c r="Q236" s="6">
        <f t="shared" si="62"/>
        <v>1151.394</v>
      </c>
      <c r="R236" s="5">
        <f t="shared" si="62"/>
        <v>1151.394</v>
      </c>
      <c r="S236" s="38"/>
    </row>
    <row r="237" spans="1:19" ht="290.25" customHeight="1" x14ac:dyDescent="0.2">
      <c r="A237" s="3"/>
      <c r="B237" s="10">
        <v>302000001</v>
      </c>
      <c r="C237" s="9" t="s">
        <v>178</v>
      </c>
      <c r="D237" s="8"/>
      <c r="E237" s="46"/>
      <c r="F237" s="13" t="s">
        <v>82</v>
      </c>
      <c r="G237" s="13" t="s">
        <v>301</v>
      </c>
      <c r="H237" s="43" t="s">
        <v>876</v>
      </c>
      <c r="I237" s="43" t="s">
        <v>877</v>
      </c>
      <c r="J237" s="43" t="s">
        <v>878</v>
      </c>
      <c r="K237" s="12">
        <v>7</v>
      </c>
      <c r="L237" s="12">
        <v>5</v>
      </c>
      <c r="M237" s="11">
        <v>120</v>
      </c>
      <c r="N237" s="11">
        <v>107.53</v>
      </c>
      <c r="O237" s="11">
        <v>60</v>
      </c>
      <c r="P237" s="11">
        <v>40</v>
      </c>
      <c r="Q237" s="11">
        <v>40</v>
      </c>
      <c r="R237" s="5">
        <v>40</v>
      </c>
      <c r="S237" s="38"/>
    </row>
    <row r="238" spans="1:19" ht="299.25" customHeight="1" x14ac:dyDescent="0.2">
      <c r="A238" s="3"/>
      <c r="B238" s="10">
        <v>302000001</v>
      </c>
      <c r="C238" s="9" t="s">
        <v>178</v>
      </c>
      <c r="D238" s="8"/>
      <c r="E238" s="46"/>
      <c r="F238" s="13" t="s">
        <v>82</v>
      </c>
      <c r="G238" s="13" t="s">
        <v>301</v>
      </c>
      <c r="H238" s="43" t="s">
        <v>876</v>
      </c>
      <c r="I238" s="43" t="s">
        <v>877</v>
      </c>
      <c r="J238" s="43" t="s">
        <v>878</v>
      </c>
      <c r="K238" s="12">
        <v>8</v>
      </c>
      <c r="L238" s="12">
        <v>4</v>
      </c>
      <c r="M238" s="11">
        <v>399.4</v>
      </c>
      <c r="N238" s="11">
        <v>380.95499999999998</v>
      </c>
      <c r="O238" s="11">
        <v>1527.204</v>
      </c>
      <c r="P238" s="11">
        <v>1364.567</v>
      </c>
      <c r="Q238" s="11">
        <v>1111.3810000000001</v>
      </c>
      <c r="R238" s="5">
        <v>1111.394</v>
      </c>
      <c r="S238" s="38"/>
    </row>
    <row r="239" spans="1:19" ht="282" customHeight="1" x14ac:dyDescent="0.2">
      <c r="A239" s="3"/>
      <c r="B239" s="10">
        <v>302000001</v>
      </c>
      <c r="C239" s="9" t="s">
        <v>178</v>
      </c>
      <c r="D239" s="8"/>
      <c r="E239" s="46"/>
      <c r="F239" s="13" t="s">
        <v>82</v>
      </c>
      <c r="G239" s="13" t="s">
        <v>301</v>
      </c>
      <c r="H239" s="43" t="s">
        <v>876</v>
      </c>
      <c r="I239" s="43" t="s">
        <v>877</v>
      </c>
      <c r="J239" s="43" t="s">
        <v>878</v>
      </c>
      <c r="K239" s="12">
        <v>10</v>
      </c>
      <c r="L239" s="12">
        <v>4</v>
      </c>
      <c r="M239" s="11">
        <v>0</v>
      </c>
      <c r="N239" s="11">
        <v>0</v>
      </c>
      <c r="O239" s="11">
        <v>0</v>
      </c>
      <c r="P239" s="11">
        <v>7.4999999999999997E-2</v>
      </c>
      <c r="Q239" s="11">
        <v>1.2999999999999999E-2</v>
      </c>
      <c r="R239" s="5">
        <v>0</v>
      </c>
      <c r="S239" s="38"/>
    </row>
    <row r="240" spans="1:19" ht="32.25" customHeight="1" x14ac:dyDescent="0.2">
      <c r="A240" s="3"/>
      <c r="B240" s="10"/>
      <c r="C240" s="9" t="s">
        <v>0</v>
      </c>
      <c r="D240" s="8" t="s">
        <v>0</v>
      </c>
      <c r="E240" s="7" t="s">
        <v>79</v>
      </c>
      <c r="F240" s="7"/>
      <c r="G240" s="80"/>
      <c r="H240" s="80"/>
      <c r="I240" s="80"/>
      <c r="J240" s="80"/>
      <c r="K240" s="80"/>
      <c r="L240" s="80"/>
      <c r="M240" s="6">
        <f>M241+M242</f>
        <v>6685.9260000000004</v>
      </c>
      <c r="N240" s="6">
        <f t="shared" ref="N240:R240" si="63">N241+N242</f>
        <v>6190.7779999999993</v>
      </c>
      <c r="O240" s="6">
        <f t="shared" si="63"/>
        <v>9565.5349999999999</v>
      </c>
      <c r="P240" s="6">
        <f t="shared" si="63"/>
        <v>1595</v>
      </c>
      <c r="Q240" s="6">
        <f t="shared" si="63"/>
        <v>1595</v>
      </c>
      <c r="R240" s="5">
        <f t="shared" si="63"/>
        <v>1595</v>
      </c>
      <c r="S240" s="38"/>
    </row>
    <row r="241" spans="1:19" ht="209.25" customHeight="1" x14ac:dyDescent="0.2">
      <c r="A241" s="3"/>
      <c r="B241" s="10">
        <v>302000001</v>
      </c>
      <c r="C241" s="9" t="s">
        <v>178</v>
      </c>
      <c r="D241" s="8"/>
      <c r="E241" s="46"/>
      <c r="F241" s="13" t="s">
        <v>300</v>
      </c>
      <c r="G241" s="13" t="s">
        <v>299</v>
      </c>
      <c r="H241" s="43" t="s">
        <v>879</v>
      </c>
      <c r="I241" s="43" t="s">
        <v>880</v>
      </c>
      <c r="J241" s="43" t="s">
        <v>881</v>
      </c>
      <c r="K241" s="12">
        <v>7</v>
      </c>
      <c r="L241" s="12">
        <v>5</v>
      </c>
      <c r="M241" s="6"/>
      <c r="N241" s="6"/>
      <c r="O241" s="11">
        <v>100</v>
      </c>
      <c r="P241" s="11">
        <v>100</v>
      </c>
      <c r="Q241" s="11">
        <v>100</v>
      </c>
      <c r="R241" s="5">
        <v>100</v>
      </c>
      <c r="S241" s="38"/>
    </row>
    <row r="242" spans="1:19" ht="409.5" customHeight="1" x14ac:dyDescent="0.2">
      <c r="A242" s="3"/>
      <c r="B242" s="10">
        <v>302000001</v>
      </c>
      <c r="C242" s="9" t="s">
        <v>178</v>
      </c>
      <c r="D242" s="8"/>
      <c r="E242" s="46"/>
      <c r="F242" s="13" t="s">
        <v>298</v>
      </c>
      <c r="G242" s="13" t="s">
        <v>297</v>
      </c>
      <c r="H242" s="43" t="s">
        <v>882</v>
      </c>
      <c r="I242" s="43" t="s">
        <v>859</v>
      </c>
      <c r="J242" s="43" t="s">
        <v>883</v>
      </c>
      <c r="K242" s="12">
        <v>4</v>
      </c>
      <c r="L242" s="12">
        <v>12</v>
      </c>
      <c r="M242" s="6">
        <f>7165.926-480</f>
        <v>6685.9260000000004</v>
      </c>
      <c r="N242" s="6">
        <f>6641.695-450.917</f>
        <v>6190.7779999999993</v>
      </c>
      <c r="O242" s="11">
        <v>9465.5349999999999</v>
      </c>
      <c r="P242" s="11">
        <v>1495</v>
      </c>
      <c r="Q242" s="11">
        <v>1495</v>
      </c>
      <c r="R242" s="5">
        <v>1495</v>
      </c>
      <c r="S242" s="38"/>
    </row>
    <row r="243" spans="1:19" s="42" customFormat="1" ht="82.5" customHeight="1" x14ac:dyDescent="0.2">
      <c r="A243" s="39"/>
      <c r="B243" s="40">
        <v>302000002</v>
      </c>
      <c r="C243" s="41" t="s">
        <v>163</v>
      </c>
      <c r="D243" s="8" t="s">
        <v>296</v>
      </c>
      <c r="E243" s="7" t="s">
        <v>0</v>
      </c>
      <c r="F243" s="7"/>
      <c r="G243" s="80"/>
      <c r="H243" s="80"/>
      <c r="I243" s="80"/>
      <c r="J243" s="80"/>
      <c r="K243" s="80"/>
      <c r="L243" s="80"/>
      <c r="M243" s="6">
        <f>M244+M248+M251+M253+M255+M257+M259</f>
        <v>426154.78200000001</v>
      </c>
      <c r="N243" s="6">
        <f>N244+N248+N251+N253+N255+N257+N259</f>
        <v>422671.42599999998</v>
      </c>
      <c r="O243" s="6">
        <f>O244+O248+O251+O253+O255+O257+O259</f>
        <v>426705.92799999996</v>
      </c>
      <c r="P243" s="6">
        <v>418314.47100000002</v>
      </c>
      <c r="Q243" s="6">
        <v>416892.353</v>
      </c>
      <c r="R243" s="5">
        <v>419692.353</v>
      </c>
      <c r="S243" s="72"/>
    </row>
    <row r="244" spans="1:19" ht="12.75" customHeight="1" x14ac:dyDescent="0.2">
      <c r="A244" s="3"/>
      <c r="B244" s="10"/>
      <c r="C244" s="9" t="s">
        <v>0</v>
      </c>
      <c r="D244" s="8" t="s">
        <v>0</v>
      </c>
      <c r="E244" s="7" t="s">
        <v>203</v>
      </c>
      <c r="F244" s="7"/>
      <c r="G244" s="80"/>
      <c r="H244" s="80"/>
      <c r="I244" s="80"/>
      <c r="J244" s="80"/>
      <c r="K244" s="80"/>
      <c r="L244" s="80"/>
      <c r="M244" s="6">
        <f>M245+M246+M247</f>
        <v>18444.246999999999</v>
      </c>
      <c r="N244" s="6">
        <f>N245+N246+N247</f>
        <v>17891.183000000001</v>
      </c>
      <c r="O244" s="6">
        <f t="shared" ref="O244:R244" si="64">O246+O247</f>
        <v>17331.929</v>
      </c>
      <c r="P244" s="6">
        <f t="shared" si="64"/>
        <v>17424.177</v>
      </c>
      <c r="Q244" s="6">
        <f t="shared" si="64"/>
        <v>17212.599999999999</v>
      </c>
      <c r="R244" s="5">
        <f t="shared" si="64"/>
        <v>17212.599999999999</v>
      </c>
      <c r="S244" s="38"/>
    </row>
    <row r="245" spans="1:19" s="42" customFormat="1" ht="43.5" customHeight="1" x14ac:dyDescent="0.2">
      <c r="A245" s="39"/>
      <c r="B245" s="40"/>
      <c r="C245" s="41"/>
      <c r="D245" s="8"/>
      <c r="E245" s="7"/>
      <c r="F245" s="46" t="s">
        <v>225</v>
      </c>
      <c r="G245" s="13" t="s">
        <v>591</v>
      </c>
      <c r="H245" s="13" t="s">
        <v>3</v>
      </c>
      <c r="I245" s="13" t="s">
        <v>293</v>
      </c>
      <c r="J245" s="13" t="s">
        <v>1</v>
      </c>
      <c r="K245" s="37" t="s">
        <v>592</v>
      </c>
      <c r="L245" s="37" t="s">
        <v>593</v>
      </c>
      <c r="M245" s="6">
        <v>296.58</v>
      </c>
      <c r="N245" s="6">
        <v>296.58</v>
      </c>
      <c r="O245" s="6">
        <v>0</v>
      </c>
      <c r="P245" s="6">
        <v>0</v>
      </c>
      <c r="Q245" s="6">
        <v>0</v>
      </c>
      <c r="R245" s="5">
        <v>0</v>
      </c>
      <c r="S245" s="72"/>
    </row>
    <row r="246" spans="1:19" s="42" customFormat="1" ht="268.5" customHeight="1" x14ac:dyDescent="0.2">
      <c r="A246" s="39"/>
      <c r="B246" s="40">
        <v>302000002</v>
      </c>
      <c r="C246" s="41" t="s">
        <v>163</v>
      </c>
      <c r="D246" s="8"/>
      <c r="E246" s="46"/>
      <c r="F246" s="13" t="s">
        <v>221</v>
      </c>
      <c r="G246" s="13" t="s">
        <v>295</v>
      </c>
      <c r="H246" s="43" t="s">
        <v>884</v>
      </c>
      <c r="I246" s="43" t="s">
        <v>885</v>
      </c>
      <c r="J246" s="43" t="s">
        <v>886</v>
      </c>
      <c r="K246" s="12">
        <v>1</v>
      </c>
      <c r="L246" s="12">
        <v>3</v>
      </c>
      <c r="M246" s="11">
        <v>11544.939</v>
      </c>
      <c r="N246" s="11">
        <v>11250.687</v>
      </c>
      <c r="O246" s="11">
        <v>9962.6630000000005</v>
      </c>
      <c r="P246" s="11">
        <v>9810.8719999999994</v>
      </c>
      <c r="Q246" s="11">
        <v>9854.8979999999992</v>
      </c>
      <c r="R246" s="5">
        <v>9854.8979999999992</v>
      </c>
      <c r="S246" s="75"/>
    </row>
    <row r="247" spans="1:19" s="42" customFormat="1" ht="331.5" customHeight="1" x14ac:dyDescent="0.2">
      <c r="A247" s="39"/>
      <c r="B247" s="40">
        <v>302000002</v>
      </c>
      <c r="C247" s="41" t="s">
        <v>163</v>
      </c>
      <c r="D247" s="8"/>
      <c r="E247" s="46"/>
      <c r="F247" s="13" t="s">
        <v>54</v>
      </c>
      <c r="G247" s="13" t="s">
        <v>294</v>
      </c>
      <c r="H247" s="43" t="s">
        <v>887</v>
      </c>
      <c r="I247" s="43" t="s">
        <v>888</v>
      </c>
      <c r="J247" s="43" t="s">
        <v>889</v>
      </c>
      <c r="K247" s="12">
        <v>1</v>
      </c>
      <c r="L247" s="12">
        <v>6</v>
      </c>
      <c r="M247" s="11">
        <v>6602.7280000000001</v>
      </c>
      <c r="N247" s="11">
        <v>6343.9160000000002</v>
      </c>
      <c r="O247" s="11">
        <v>7369.2659999999996</v>
      </c>
      <c r="P247" s="11">
        <v>7613.3050000000003</v>
      </c>
      <c r="Q247" s="11">
        <v>7357.7020000000002</v>
      </c>
      <c r="R247" s="5">
        <v>7357.7020000000002</v>
      </c>
      <c r="S247" s="72"/>
    </row>
    <row r="248" spans="1:19" ht="21.75" customHeight="1" x14ac:dyDescent="0.2">
      <c r="A248" s="3"/>
      <c r="B248" s="10"/>
      <c r="C248" s="9" t="s">
        <v>0</v>
      </c>
      <c r="D248" s="8" t="s">
        <v>0</v>
      </c>
      <c r="E248" s="7" t="s">
        <v>84</v>
      </c>
      <c r="F248" s="7"/>
      <c r="G248" s="80"/>
      <c r="H248" s="80"/>
      <c r="I248" s="80"/>
      <c r="J248" s="80"/>
      <c r="K248" s="80"/>
      <c r="L248" s="80"/>
      <c r="M248" s="6">
        <f>M249+M250</f>
        <v>223938.22500000001</v>
      </c>
      <c r="N248" s="6">
        <f t="shared" ref="N248:R248" si="65">N249+N250</f>
        <v>222620.948</v>
      </c>
      <c r="O248" s="6">
        <f t="shared" si="65"/>
        <v>223594.38800000001</v>
      </c>
      <c r="P248" s="6">
        <f t="shared" si="65"/>
        <v>177511.61</v>
      </c>
      <c r="Q248" s="6">
        <f t="shared" si="65"/>
        <v>224218.65099999998</v>
      </c>
      <c r="R248" s="5">
        <f t="shared" si="65"/>
        <v>221697.45300000001</v>
      </c>
      <c r="S248" s="38"/>
    </row>
    <row r="249" spans="1:19" s="42" customFormat="1" ht="409.5" customHeight="1" x14ac:dyDescent="0.2">
      <c r="A249" s="39"/>
      <c r="B249" s="40">
        <v>302000002</v>
      </c>
      <c r="C249" s="41" t="s">
        <v>163</v>
      </c>
      <c r="D249" s="8"/>
      <c r="E249" s="46"/>
      <c r="F249" s="13" t="s">
        <v>292</v>
      </c>
      <c r="G249" s="13" t="s">
        <v>285</v>
      </c>
      <c r="H249" s="43" t="s">
        <v>858</v>
      </c>
      <c r="I249" s="43" t="s">
        <v>859</v>
      </c>
      <c r="J249" s="43" t="s">
        <v>860</v>
      </c>
      <c r="K249" s="12">
        <v>1</v>
      </c>
      <c r="L249" s="12">
        <v>2</v>
      </c>
      <c r="M249" s="11">
        <v>4884.1499999999996</v>
      </c>
      <c r="N249" s="11">
        <v>4494.8630000000003</v>
      </c>
      <c r="O249" s="11">
        <v>5808.79</v>
      </c>
      <c r="P249" s="11">
        <v>5038.4080000000004</v>
      </c>
      <c r="Q249" s="11">
        <v>5038.4080000000004</v>
      </c>
      <c r="R249" s="5">
        <v>5038.4080000000004</v>
      </c>
      <c r="S249" s="72"/>
    </row>
    <row r="250" spans="1:19" s="42" customFormat="1" ht="409.5" customHeight="1" x14ac:dyDescent="0.2">
      <c r="A250" s="39"/>
      <c r="B250" s="40">
        <v>302000002</v>
      </c>
      <c r="C250" s="41" t="s">
        <v>163</v>
      </c>
      <c r="D250" s="8"/>
      <c r="E250" s="46"/>
      <c r="F250" s="13" t="s">
        <v>292</v>
      </c>
      <c r="G250" s="13" t="s">
        <v>285</v>
      </c>
      <c r="H250" s="43" t="s">
        <v>858</v>
      </c>
      <c r="I250" s="43" t="s">
        <v>859</v>
      </c>
      <c r="J250" s="43" t="s">
        <v>860</v>
      </c>
      <c r="K250" s="12">
        <v>1</v>
      </c>
      <c r="L250" s="12">
        <v>4</v>
      </c>
      <c r="M250" s="11">
        <v>219054.07500000001</v>
      </c>
      <c r="N250" s="11">
        <v>218126.08499999999</v>
      </c>
      <c r="O250" s="11">
        <v>217785.598</v>
      </c>
      <c r="P250" s="11">
        <v>172473.20199999999</v>
      </c>
      <c r="Q250" s="11">
        <v>219180.24299999999</v>
      </c>
      <c r="R250" s="5">
        <v>216659.04500000001</v>
      </c>
      <c r="S250" s="72"/>
    </row>
    <row r="251" spans="1:19" ht="21.75" customHeight="1" x14ac:dyDescent="0.2">
      <c r="A251" s="3"/>
      <c r="B251" s="10"/>
      <c r="C251" s="9" t="s">
        <v>0</v>
      </c>
      <c r="D251" s="8" t="s">
        <v>0</v>
      </c>
      <c r="E251" s="7" t="s">
        <v>7</v>
      </c>
      <c r="F251" s="7"/>
      <c r="G251" s="80"/>
      <c r="H251" s="80"/>
      <c r="I251" s="80"/>
      <c r="J251" s="80"/>
      <c r="K251" s="80"/>
      <c r="L251" s="80"/>
      <c r="M251" s="6">
        <f>M252</f>
        <v>54297.826000000001</v>
      </c>
      <c r="N251" s="6">
        <f>N252</f>
        <v>53112.180999999997</v>
      </c>
      <c r="O251" s="6">
        <f>O252</f>
        <v>55140.712</v>
      </c>
      <c r="P251" s="6">
        <v>52830.345000000001</v>
      </c>
      <c r="Q251" s="6">
        <v>52125.565000000002</v>
      </c>
      <c r="R251" s="5">
        <v>52125.565000000002</v>
      </c>
      <c r="S251" s="38"/>
    </row>
    <row r="252" spans="1:19" ht="189.75" customHeight="1" x14ac:dyDescent="0.2">
      <c r="A252" s="3"/>
      <c r="B252" s="10">
        <v>302000002</v>
      </c>
      <c r="C252" s="9" t="s">
        <v>163</v>
      </c>
      <c r="D252" s="8"/>
      <c r="E252" s="46"/>
      <c r="F252" s="13" t="s">
        <v>221</v>
      </c>
      <c r="G252" s="13" t="s">
        <v>291</v>
      </c>
      <c r="H252" s="43" t="s">
        <v>890</v>
      </c>
      <c r="I252" s="43" t="s">
        <v>639</v>
      </c>
      <c r="J252" s="43" t="s">
        <v>891</v>
      </c>
      <c r="K252" s="12">
        <v>1</v>
      </c>
      <c r="L252" s="12">
        <v>6</v>
      </c>
      <c r="M252" s="6">
        <v>54297.826000000001</v>
      </c>
      <c r="N252" s="6">
        <v>53112.180999999997</v>
      </c>
      <c r="O252" s="6">
        <v>55140.712</v>
      </c>
      <c r="P252" s="6">
        <v>52830.345000000001</v>
      </c>
      <c r="Q252" s="6">
        <v>52125.565000000002</v>
      </c>
      <c r="R252" s="5">
        <v>52125.565000000002</v>
      </c>
      <c r="S252" s="38"/>
    </row>
    <row r="253" spans="1:19" ht="32.25" customHeight="1" x14ac:dyDescent="0.2">
      <c r="A253" s="3"/>
      <c r="B253" s="10"/>
      <c r="C253" s="9" t="s">
        <v>0</v>
      </c>
      <c r="D253" s="8" t="s">
        <v>0</v>
      </c>
      <c r="E253" s="7" t="s">
        <v>89</v>
      </c>
      <c r="F253" s="7"/>
      <c r="G253" s="80"/>
      <c r="H253" s="80"/>
      <c r="I253" s="80"/>
      <c r="J253" s="80"/>
      <c r="K253" s="80"/>
      <c r="L253" s="80"/>
      <c r="M253" s="6">
        <f>M254</f>
        <v>34274.976999999999</v>
      </c>
      <c r="N253" s="6">
        <f>N254</f>
        <v>34162.124000000003</v>
      </c>
      <c r="O253" s="6">
        <f>O254</f>
        <v>33460.341999999997</v>
      </c>
      <c r="P253" s="6">
        <v>34551.839999999997</v>
      </c>
      <c r="Q253" s="6">
        <v>34551.839</v>
      </c>
      <c r="R253" s="5">
        <v>34551.839</v>
      </c>
      <c r="S253" s="38"/>
    </row>
    <row r="254" spans="1:19" ht="249.75" customHeight="1" x14ac:dyDescent="0.2">
      <c r="A254" s="3"/>
      <c r="B254" s="10">
        <v>302000002</v>
      </c>
      <c r="C254" s="9" t="s">
        <v>163</v>
      </c>
      <c r="D254" s="8"/>
      <c r="E254" s="46"/>
      <c r="F254" s="13" t="s">
        <v>290</v>
      </c>
      <c r="G254" s="13" t="s">
        <v>289</v>
      </c>
      <c r="H254" s="43" t="s">
        <v>867</v>
      </c>
      <c r="I254" s="43" t="s">
        <v>868</v>
      </c>
      <c r="J254" s="43" t="s">
        <v>869</v>
      </c>
      <c r="K254" s="12">
        <v>1</v>
      </c>
      <c r="L254" s="12">
        <v>13</v>
      </c>
      <c r="M254" s="6">
        <v>34274.976999999999</v>
      </c>
      <c r="N254" s="6">
        <v>34162.124000000003</v>
      </c>
      <c r="O254" s="6">
        <v>33460.341999999997</v>
      </c>
      <c r="P254" s="6">
        <v>34551.839999999997</v>
      </c>
      <c r="Q254" s="6">
        <v>34551.839</v>
      </c>
      <c r="R254" s="5">
        <v>34551.839</v>
      </c>
      <c r="S254" s="38"/>
    </row>
    <row r="255" spans="1:19" ht="32.25" customHeight="1" x14ac:dyDescent="0.2">
      <c r="A255" s="3"/>
      <c r="B255" s="10"/>
      <c r="C255" s="9" t="s">
        <v>0</v>
      </c>
      <c r="D255" s="8" t="s">
        <v>0</v>
      </c>
      <c r="E255" s="7" t="s">
        <v>123</v>
      </c>
      <c r="F255" s="7"/>
      <c r="G255" s="80"/>
      <c r="H255" s="80"/>
      <c r="I255" s="80"/>
      <c r="J255" s="80"/>
      <c r="K255" s="80"/>
      <c r="L255" s="80"/>
      <c r="M255" s="6">
        <f>M256</f>
        <v>42245.707000000002</v>
      </c>
      <c r="N255" s="6">
        <f>N256</f>
        <v>42245.707000000002</v>
      </c>
      <c r="O255" s="6">
        <f>O256</f>
        <v>41914.849000000002</v>
      </c>
      <c r="P255" s="6">
        <v>36467.868999999999</v>
      </c>
      <c r="Q255" s="6">
        <v>38151.169000000002</v>
      </c>
      <c r="R255" s="5">
        <v>40951.169000000002</v>
      </c>
      <c r="S255" s="38"/>
    </row>
    <row r="256" spans="1:19" ht="150" customHeight="1" x14ac:dyDescent="0.2">
      <c r="A256" s="3"/>
      <c r="B256" s="10">
        <v>302000002</v>
      </c>
      <c r="C256" s="9" t="s">
        <v>163</v>
      </c>
      <c r="D256" s="8"/>
      <c r="E256" s="46"/>
      <c r="F256" s="13" t="s">
        <v>288</v>
      </c>
      <c r="G256" s="13" t="s">
        <v>287</v>
      </c>
      <c r="H256" s="43" t="s">
        <v>892</v>
      </c>
      <c r="I256" s="43" t="s">
        <v>848</v>
      </c>
      <c r="J256" s="43" t="s">
        <v>893</v>
      </c>
      <c r="K256" s="12">
        <v>7</v>
      </c>
      <c r="L256" s="12">
        <v>9</v>
      </c>
      <c r="M256" s="11">
        <v>42245.707000000002</v>
      </c>
      <c r="N256" s="11">
        <v>42245.707000000002</v>
      </c>
      <c r="O256" s="11">
        <v>41914.849000000002</v>
      </c>
      <c r="P256" s="6">
        <v>36467.868999999999</v>
      </c>
      <c r="Q256" s="6">
        <v>38151.169000000002</v>
      </c>
      <c r="R256" s="5">
        <v>40951.169000000002</v>
      </c>
      <c r="S256" s="38"/>
    </row>
    <row r="257" spans="1:19" ht="21.75" customHeight="1" x14ac:dyDescent="0.2">
      <c r="A257" s="3"/>
      <c r="B257" s="10"/>
      <c r="C257" s="9" t="s">
        <v>0</v>
      </c>
      <c r="D257" s="8" t="s">
        <v>0</v>
      </c>
      <c r="E257" s="7" t="s">
        <v>222</v>
      </c>
      <c r="F257" s="7"/>
      <c r="G257" s="80"/>
      <c r="H257" s="80"/>
      <c r="I257" s="80"/>
      <c r="J257" s="80"/>
      <c r="K257" s="80"/>
      <c r="L257" s="80"/>
      <c r="M257" s="6">
        <f>M258</f>
        <v>20461.698</v>
      </c>
      <c r="N257" s="6">
        <f>N258</f>
        <v>20344.174999999999</v>
      </c>
      <c r="O257" s="6">
        <f>O258</f>
        <v>22075.072</v>
      </c>
      <c r="P257" s="6">
        <v>22019.767</v>
      </c>
      <c r="Q257" s="6">
        <v>22019.767</v>
      </c>
      <c r="R257" s="5">
        <v>22019.767</v>
      </c>
      <c r="S257" s="38"/>
    </row>
    <row r="258" spans="1:19" ht="188.25" customHeight="1" x14ac:dyDescent="0.2">
      <c r="A258" s="3"/>
      <c r="B258" s="10">
        <v>302000002</v>
      </c>
      <c r="C258" s="9" t="s">
        <v>163</v>
      </c>
      <c r="D258" s="8"/>
      <c r="E258" s="46"/>
      <c r="F258" s="13" t="s">
        <v>286</v>
      </c>
      <c r="G258" s="13" t="s">
        <v>285</v>
      </c>
      <c r="H258" s="43" t="s">
        <v>894</v>
      </c>
      <c r="I258" s="43" t="s">
        <v>895</v>
      </c>
      <c r="J258" s="43" t="s">
        <v>896</v>
      </c>
      <c r="K258" s="12">
        <v>8</v>
      </c>
      <c r="L258" s="12">
        <v>4</v>
      </c>
      <c r="M258" s="11">
        <v>20461.698</v>
      </c>
      <c r="N258" s="11">
        <v>20344.174999999999</v>
      </c>
      <c r="O258" s="11">
        <v>22075.072</v>
      </c>
      <c r="P258" s="6">
        <v>22019.767</v>
      </c>
      <c r="Q258" s="6">
        <v>22019.767</v>
      </c>
      <c r="R258" s="5">
        <v>22019.767</v>
      </c>
      <c r="S258" s="38"/>
    </row>
    <row r="259" spans="1:19" ht="32.25" customHeight="1" x14ac:dyDescent="0.2">
      <c r="A259" s="3"/>
      <c r="B259" s="10"/>
      <c r="C259" s="9" t="s">
        <v>0</v>
      </c>
      <c r="D259" s="8" t="s">
        <v>0</v>
      </c>
      <c r="E259" s="7" t="s">
        <v>79</v>
      </c>
      <c r="F259" s="7"/>
      <c r="G259" s="80"/>
      <c r="H259" s="80"/>
      <c r="I259" s="80"/>
      <c r="J259" s="80"/>
      <c r="K259" s="80"/>
      <c r="L259" s="80"/>
      <c r="M259" s="6">
        <f>M260</f>
        <v>32492.101999999999</v>
      </c>
      <c r="N259" s="6">
        <f>N260</f>
        <v>32295.108</v>
      </c>
      <c r="O259" s="6">
        <f>O260</f>
        <v>33188.635999999999</v>
      </c>
      <c r="P259" s="6">
        <v>30801.822</v>
      </c>
      <c r="Q259" s="6">
        <v>31133.96</v>
      </c>
      <c r="R259" s="5">
        <v>31133.96</v>
      </c>
      <c r="S259" s="38"/>
    </row>
    <row r="260" spans="1:19" ht="196.5" customHeight="1" x14ac:dyDescent="0.2">
      <c r="A260" s="3"/>
      <c r="B260" s="10">
        <v>302000002</v>
      </c>
      <c r="C260" s="9" t="s">
        <v>163</v>
      </c>
      <c r="D260" s="8"/>
      <c r="E260" s="46"/>
      <c r="F260" s="13" t="s">
        <v>284</v>
      </c>
      <c r="G260" s="13" t="s">
        <v>283</v>
      </c>
      <c r="H260" s="43" t="s">
        <v>758</v>
      </c>
      <c r="I260" s="43" t="s">
        <v>824</v>
      </c>
      <c r="J260" s="43" t="s">
        <v>679</v>
      </c>
      <c r="K260" s="12">
        <v>4</v>
      </c>
      <c r="L260" s="12">
        <v>12</v>
      </c>
      <c r="M260" s="6">
        <v>32492.101999999999</v>
      </c>
      <c r="N260" s="6">
        <v>32295.108</v>
      </c>
      <c r="O260" s="6">
        <v>33188.635999999999</v>
      </c>
      <c r="P260" s="6">
        <v>30801.822</v>
      </c>
      <c r="Q260" s="6">
        <v>31133.96</v>
      </c>
      <c r="R260" s="5">
        <v>31133.96</v>
      </c>
      <c r="S260" s="38"/>
    </row>
    <row r="261" spans="1:19" ht="78" customHeight="1" x14ac:dyDescent="0.2">
      <c r="A261" s="3"/>
      <c r="B261" s="10">
        <v>302000004</v>
      </c>
      <c r="C261" s="9" t="s">
        <v>281</v>
      </c>
      <c r="D261" s="8" t="s">
        <v>282</v>
      </c>
      <c r="E261" s="7" t="s">
        <v>0</v>
      </c>
      <c r="F261" s="7"/>
      <c r="G261" s="80"/>
      <c r="H261" s="80"/>
      <c r="I261" s="80"/>
      <c r="J261" s="80"/>
      <c r="K261" s="80"/>
      <c r="L261" s="80"/>
      <c r="M261" s="6">
        <f>M262</f>
        <v>3000</v>
      </c>
      <c r="N261" s="6">
        <f>N262</f>
        <v>0</v>
      </c>
      <c r="O261" s="6">
        <v>3000</v>
      </c>
      <c r="P261" s="6">
        <v>3000</v>
      </c>
      <c r="Q261" s="6">
        <v>3000</v>
      </c>
      <c r="R261" s="5">
        <v>3000</v>
      </c>
      <c r="S261" s="38"/>
    </row>
    <row r="262" spans="1:19" ht="21.75" customHeight="1" x14ac:dyDescent="0.2">
      <c r="A262" s="3"/>
      <c r="B262" s="10"/>
      <c r="C262" s="9" t="s">
        <v>0</v>
      </c>
      <c r="D262" s="8" t="s">
        <v>0</v>
      </c>
      <c r="E262" s="7" t="s">
        <v>7</v>
      </c>
      <c r="F262" s="7"/>
      <c r="G262" s="80"/>
      <c r="H262" s="80"/>
      <c r="I262" s="80"/>
      <c r="J262" s="80"/>
      <c r="K262" s="80"/>
      <c r="L262" s="80"/>
      <c r="M262" s="6">
        <v>3000</v>
      </c>
      <c r="N262" s="6">
        <v>0</v>
      </c>
      <c r="O262" s="6">
        <v>3000</v>
      </c>
      <c r="P262" s="6">
        <v>3000</v>
      </c>
      <c r="Q262" s="6">
        <v>3000</v>
      </c>
      <c r="R262" s="5">
        <v>3000</v>
      </c>
      <c r="S262" s="38"/>
    </row>
    <row r="263" spans="1:19" ht="250.5" customHeight="1" x14ac:dyDescent="0.2">
      <c r="A263" s="3"/>
      <c r="B263" s="10">
        <v>302000004</v>
      </c>
      <c r="C263" s="9" t="s">
        <v>281</v>
      </c>
      <c r="D263" s="8"/>
      <c r="E263" s="46"/>
      <c r="F263" s="13" t="s">
        <v>280</v>
      </c>
      <c r="G263" s="13" t="s">
        <v>279</v>
      </c>
      <c r="H263" s="43" t="s">
        <v>897</v>
      </c>
      <c r="I263" s="43" t="s">
        <v>898</v>
      </c>
      <c r="J263" s="43" t="s">
        <v>899</v>
      </c>
      <c r="K263" s="12">
        <v>13</v>
      </c>
      <c r="L263" s="12">
        <v>1</v>
      </c>
      <c r="M263" s="11">
        <v>3000</v>
      </c>
      <c r="N263" s="11">
        <v>0</v>
      </c>
      <c r="O263" s="11">
        <v>3000</v>
      </c>
      <c r="P263" s="11">
        <v>3000</v>
      </c>
      <c r="Q263" s="11">
        <v>3000</v>
      </c>
      <c r="R263" s="5">
        <v>3000</v>
      </c>
      <c r="S263" s="38"/>
    </row>
    <row r="264" spans="1:19" ht="166.5" customHeight="1" x14ac:dyDescent="0.2">
      <c r="A264" s="3"/>
      <c r="B264" s="10">
        <v>302000008</v>
      </c>
      <c r="C264" s="9" t="s">
        <v>261</v>
      </c>
      <c r="D264" s="8" t="s">
        <v>278</v>
      </c>
      <c r="E264" s="7" t="s">
        <v>0</v>
      </c>
      <c r="F264" s="7"/>
      <c r="G264" s="80"/>
      <c r="H264" s="80"/>
      <c r="I264" s="80"/>
      <c r="J264" s="80"/>
      <c r="K264" s="80"/>
      <c r="L264" s="80"/>
      <c r="M264" s="6">
        <f t="shared" ref="M264:R264" si="66">M265+M278+M280+M283</f>
        <v>458160.56700000004</v>
      </c>
      <c r="N264" s="6">
        <f t="shared" si="66"/>
        <v>447618.12999999995</v>
      </c>
      <c r="O264" s="6">
        <f t="shared" si="66"/>
        <v>533220.14</v>
      </c>
      <c r="P264" s="6">
        <f t="shared" si="66"/>
        <v>531914.51800000004</v>
      </c>
      <c r="Q264" s="6">
        <f t="shared" si="66"/>
        <v>532408.44099999999</v>
      </c>
      <c r="R264" s="5">
        <f t="shared" si="66"/>
        <v>552372.71799999999</v>
      </c>
      <c r="S264" s="38"/>
    </row>
    <row r="265" spans="1:19" ht="21.75" customHeight="1" x14ac:dyDescent="0.2">
      <c r="A265" s="3"/>
      <c r="B265" s="10"/>
      <c r="C265" s="9" t="s">
        <v>0</v>
      </c>
      <c r="D265" s="8" t="s">
        <v>0</v>
      </c>
      <c r="E265" s="7" t="s">
        <v>84</v>
      </c>
      <c r="F265" s="7"/>
      <c r="G265" s="80"/>
      <c r="H265" s="80"/>
      <c r="I265" s="80"/>
      <c r="J265" s="80"/>
      <c r="K265" s="80"/>
      <c r="L265" s="80"/>
      <c r="M265" s="6">
        <f>M266+M267+M268+M269+M270+M271+M272+M273+M274+M275+M277</f>
        <v>332042.451</v>
      </c>
      <c r="N265" s="6">
        <f t="shared" ref="N265:R265" si="67">N266+N267+N268+N269+N270+N271+N272+N273+N274+N275+N277</f>
        <v>323094.65899999999</v>
      </c>
      <c r="O265" s="6">
        <f>O266+O267+O268+O269+O270+O271+O272+O273+O274+O275+O277+O276</f>
        <v>377575.48200000002</v>
      </c>
      <c r="P265" s="6">
        <f t="shared" si="67"/>
        <v>384034.092</v>
      </c>
      <c r="Q265" s="6">
        <f t="shared" si="67"/>
        <v>380441.109</v>
      </c>
      <c r="R265" s="5">
        <f t="shared" si="67"/>
        <v>397680.386</v>
      </c>
      <c r="S265" s="38"/>
    </row>
    <row r="266" spans="1:19" ht="388.5" customHeight="1" x14ac:dyDescent="0.2">
      <c r="A266" s="3"/>
      <c r="B266" s="10">
        <v>302000008</v>
      </c>
      <c r="C266" s="9" t="s">
        <v>261</v>
      </c>
      <c r="D266" s="8"/>
      <c r="E266" s="46"/>
      <c r="F266" s="13" t="s">
        <v>277</v>
      </c>
      <c r="G266" s="13" t="s">
        <v>276</v>
      </c>
      <c r="H266" s="43" t="s">
        <v>900</v>
      </c>
      <c r="I266" s="43" t="s">
        <v>901</v>
      </c>
      <c r="J266" s="43" t="s">
        <v>902</v>
      </c>
      <c r="K266" s="12">
        <v>1</v>
      </c>
      <c r="L266" s="12">
        <v>13</v>
      </c>
      <c r="M266" s="11">
        <v>72.123999999999995</v>
      </c>
      <c r="N266" s="11">
        <v>68.844999999999999</v>
      </c>
      <c r="O266" s="11">
        <v>0</v>
      </c>
      <c r="P266" s="11">
        <v>0</v>
      </c>
      <c r="Q266" s="11">
        <v>0</v>
      </c>
      <c r="R266" s="5">
        <v>0</v>
      </c>
      <c r="S266" s="38"/>
    </row>
    <row r="267" spans="1:19" ht="396.75" customHeight="1" x14ac:dyDescent="0.2">
      <c r="A267" s="3"/>
      <c r="B267" s="10">
        <v>302000008</v>
      </c>
      <c r="C267" s="9" t="s">
        <v>261</v>
      </c>
      <c r="D267" s="8"/>
      <c r="E267" s="46"/>
      <c r="F267" s="13" t="s">
        <v>277</v>
      </c>
      <c r="G267" s="13" t="s">
        <v>276</v>
      </c>
      <c r="H267" s="43" t="s">
        <v>900</v>
      </c>
      <c r="I267" s="43" t="s">
        <v>901</v>
      </c>
      <c r="J267" s="43" t="s">
        <v>902</v>
      </c>
      <c r="K267" s="12">
        <v>4</v>
      </c>
      <c r="L267" s="12">
        <v>12</v>
      </c>
      <c r="M267" s="11">
        <v>0</v>
      </c>
      <c r="N267" s="11">
        <v>0</v>
      </c>
      <c r="O267" s="11">
        <v>0</v>
      </c>
      <c r="P267" s="11">
        <v>31</v>
      </c>
      <c r="Q267" s="11">
        <v>31</v>
      </c>
      <c r="R267" s="5">
        <v>31</v>
      </c>
      <c r="S267" s="38"/>
    </row>
    <row r="268" spans="1:19" ht="409.5" customHeight="1" x14ac:dyDescent="0.2">
      <c r="A268" s="3"/>
      <c r="B268" s="10">
        <v>302000008</v>
      </c>
      <c r="C268" s="9" t="s">
        <v>261</v>
      </c>
      <c r="D268" s="8"/>
      <c r="E268" s="46"/>
      <c r="F268" s="13" t="s">
        <v>275</v>
      </c>
      <c r="G268" s="13" t="s">
        <v>274</v>
      </c>
      <c r="H268" s="43" t="s">
        <v>903</v>
      </c>
      <c r="I268" s="43" t="s">
        <v>904</v>
      </c>
      <c r="J268" s="43" t="s">
        <v>905</v>
      </c>
      <c r="K268" s="12">
        <v>1</v>
      </c>
      <c r="L268" s="12">
        <v>13</v>
      </c>
      <c r="M268" s="11">
        <v>0</v>
      </c>
      <c r="N268" s="11">
        <v>0</v>
      </c>
      <c r="O268" s="11">
        <v>0</v>
      </c>
      <c r="P268" s="11">
        <v>60518.817000000003</v>
      </c>
      <c r="Q268" s="11">
        <v>54896.362000000001</v>
      </c>
      <c r="R268" s="5">
        <v>60310.400999999998</v>
      </c>
      <c r="S268" s="38"/>
    </row>
    <row r="269" spans="1:19" ht="409.5" customHeight="1" x14ac:dyDescent="0.2">
      <c r="A269" s="3"/>
      <c r="B269" s="10">
        <v>302000008</v>
      </c>
      <c r="C269" s="9" t="s">
        <v>261</v>
      </c>
      <c r="D269" s="8"/>
      <c r="E269" s="46"/>
      <c r="F269" s="13" t="s">
        <v>275</v>
      </c>
      <c r="G269" s="13" t="s">
        <v>274</v>
      </c>
      <c r="H269" s="43" t="s">
        <v>903</v>
      </c>
      <c r="I269" s="43" t="s">
        <v>904</v>
      </c>
      <c r="J269" s="43" t="s">
        <v>905</v>
      </c>
      <c r="K269" s="12">
        <v>4</v>
      </c>
      <c r="L269" s="12">
        <v>12</v>
      </c>
      <c r="M269" s="11">
        <f>46733.901+50+0.001</f>
        <v>46783.901999999995</v>
      </c>
      <c r="N269" s="11">
        <f>41513.359-0.002</f>
        <v>41513.356999999996</v>
      </c>
      <c r="O269" s="11">
        <v>0</v>
      </c>
      <c r="P269" s="11">
        <v>0</v>
      </c>
      <c r="Q269" s="11">
        <v>0</v>
      </c>
      <c r="R269" s="5">
        <v>0</v>
      </c>
      <c r="S269" s="38"/>
    </row>
    <row r="270" spans="1:19" ht="409.5" customHeight="1" x14ac:dyDescent="0.2">
      <c r="A270" s="3"/>
      <c r="B270" s="10">
        <v>302000008</v>
      </c>
      <c r="C270" s="9" t="s">
        <v>261</v>
      </c>
      <c r="D270" s="8"/>
      <c r="E270" s="46"/>
      <c r="F270" s="13" t="s">
        <v>275</v>
      </c>
      <c r="G270" s="13" t="s">
        <v>274</v>
      </c>
      <c r="H270" s="43" t="s">
        <v>903</v>
      </c>
      <c r="I270" s="43" t="s">
        <v>904</v>
      </c>
      <c r="J270" s="43" t="s">
        <v>905</v>
      </c>
      <c r="K270" s="12">
        <v>10</v>
      </c>
      <c r="L270" s="12">
        <v>4</v>
      </c>
      <c r="M270" s="11">
        <v>0</v>
      </c>
      <c r="N270" s="11">
        <v>0</v>
      </c>
      <c r="O270" s="11">
        <v>0</v>
      </c>
      <c r="P270" s="11">
        <v>13.5</v>
      </c>
      <c r="Q270" s="11">
        <v>13.5</v>
      </c>
      <c r="R270" s="5">
        <v>13.5</v>
      </c>
      <c r="S270" s="38"/>
    </row>
    <row r="271" spans="1:19" ht="409.5" customHeight="1" x14ac:dyDescent="0.2">
      <c r="A271" s="3"/>
      <c r="B271" s="10">
        <v>302000008</v>
      </c>
      <c r="C271" s="9" t="s">
        <v>261</v>
      </c>
      <c r="D271" s="8"/>
      <c r="E271" s="46"/>
      <c r="F271" s="13" t="s">
        <v>273</v>
      </c>
      <c r="G271" s="13" t="s">
        <v>272</v>
      </c>
      <c r="H271" s="43" t="s">
        <v>906</v>
      </c>
      <c r="I271" s="43" t="s">
        <v>859</v>
      </c>
      <c r="J271" s="43" t="s">
        <v>907</v>
      </c>
      <c r="K271" s="12">
        <v>1</v>
      </c>
      <c r="L271" s="12">
        <v>13</v>
      </c>
      <c r="M271" s="11">
        <f>167542.918</f>
        <v>167542.91800000001</v>
      </c>
      <c r="N271" s="11">
        <v>164189.09700000001</v>
      </c>
      <c r="O271" s="11">
        <f>185269.647-1559.167</f>
        <v>183710.48</v>
      </c>
      <c r="P271" s="11">
        <v>195926.302</v>
      </c>
      <c r="Q271" s="11">
        <v>199099.973</v>
      </c>
      <c r="R271" s="5">
        <v>204393.31099999999</v>
      </c>
      <c r="S271" s="38"/>
    </row>
    <row r="272" spans="1:19" ht="409.5" customHeight="1" x14ac:dyDescent="0.2">
      <c r="A272" s="3"/>
      <c r="B272" s="10">
        <v>302000008</v>
      </c>
      <c r="C272" s="9" t="s">
        <v>261</v>
      </c>
      <c r="D272" s="8"/>
      <c r="E272" s="46"/>
      <c r="F272" s="13" t="s">
        <v>273</v>
      </c>
      <c r="G272" s="13" t="s">
        <v>272</v>
      </c>
      <c r="H272" s="43" t="s">
        <v>906</v>
      </c>
      <c r="I272" s="43" t="s">
        <v>859</v>
      </c>
      <c r="J272" s="43" t="s">
        <v>907</v>
      </c>
      <c r="K272" s="12">
        <v>10</v>
      </c>
      <c r="L272" s="12">
        <v>4</v>
      </c>
      <c r="M272" s="11">
        <v>0</v>
      </c>
      <c r="N272" s="11">
        <v>0</v>
      </c>
      <c r="O272" s="11"/>
      <c r="P272" s="11">
        <v>4.5</v>
      </c>
      <c r="Q272" s="11">
        <v>4.5</v>
      </c>
      <c r="R272" s="5">
        <v>4.5</v>
      </c>
      <c r="S272" s="38"/>
    </row>
    <row r="273" spans="1:21" ht="409.5" customHeight="1" x14ac:dyDescent="0.2">
      <c r="A273" s="3"/>
      <c r="B273" s="10">
        <v>302000008</v>
      </c>
      <c r="C273" s="9" t="s">
        <v>261</v>
      </c>
      <c r="D273" s="8"/>
      <c r="E273" s="46"/>
      <c r="F273" s="13" t="s">
        <v>271</v>
      </c>
      <c r="G273" s="13" t="s">
        <v>270</v>
      </c>
      <c r="H273" s="43" t="s">
        <v>908</v>
      </c>
      <c r="I273" s="43" t="s">
        <v>909</v>
      </c>
      <c r="J273" s="43" t="s">
        <v>910</v>
      </c>
      <c r="K273" s="12">
        <v>3</v>
      </c>
      <c r="L273" s="12">
        <v>9</v>
      </c>
      <c r="M273" s="11">
        <v>34512.906999999999</v>
      </c>
      <c r="N273" s="11">
        <v>34192.76</v>
      </c>
      <c r="O273" s="11">
        <f>42795.19-774.953+374.703-0.09</f>
        <v>42394.850000000006</v>
      </c>
      <c r="P273" s="11">
        <v>32179.374</v>
      </c>
      <c r="Q273" s="11">
        <v>32172.874</v>
      </c>
      <c r="R273" s="5">
        <v>32172.874</v>
      </c>
      <c r="S273" s="74">
        <f>O273+O324</f>
        <v>43169.803000000007</v>
      </c>
      <c r="U273" s="36">
        <f>O273+O324+40</f>
        <v>43209.803000000007</v>
      </c>
    </row>
    <row r="274" spans="1:21" ht="409.5" customHeight="1" x14ac:dyDescent="0.2">
      <c r="A274" s="3"/>
      <c r="B274" s="10">
        <v>302000008</v>
      </c>
      <c r="C274" s="9" t="s">
        <v>261</v>
      </c>
      <c r="D274" s="8"/>
      <c r="E274" s="46"/>
      <c r="F274" s="13" t="s">
        <v>269</v>
      </c>
      <c r="G274" s="13" t="s">
        <v>268</v>
      </c>
      <c r="H274" s="43" t="s">
        <v>911</v>
      </c>
      <c r="I274" s="43" t="s">
        <v>912</v>
      </c>
      <c r="J274" s="43" t="s">
        <v>913</v>
      </c>
      <c r="K274" s="12">
        <v>1</v>
      </c>
      <c r="L274" s="12">
        <v>13</v>
      </c>
      <c r="M274" s="11">
        <v>0</v>
      </c>
      <c r="N274" s="11">
        <v>0</v>
      </c>
      <c r="O274" s="11">
        <v>103228.3</v>
      </c>
      <c r="P274" s="11">
        <v>95128.798999999999</v>
      </c>
      <c r="Q274" s="11">
        <v>93845.7</v>
      </c>
      <c r="R274" s="5">
        <v>100523</v>
      </c>
      <c r="S274" s="38"/>
    </row>
    <row r="275" spans="1:21" ht="409.5" customHeight="1" x14ac:dyDescent="0.2">
      <c r="A275" s="3"/>
      <c r="B275" s="10">
        <v>302000008</v>
      </c>
      <c r="C275" s="9" t="s">
        <v>261</v>
      </c>
      <c r="D275" s="8"/>
      <c r="E275" s="46"/>
      <c r="F275" s="13" t="s">
        <v>269</v>
      </c>
      <c r="G275" s="13" t="s">
        <v>268</v>
      </c>
      <c r="H275" s="43" t="s">
        <v>911</v>
      </c>
      <c r="I275" s="43" t="s">
        <v>912</v>
      </c>
      <c r="J275" s="43" t="s">
        <v>913</v>
      </c>
      <c r="K275" s="12">
        <v>4</v>
      </c>
      <c r="L275" s="12">
        <v>12</v>
      </c>
      <c r="M275" s="11">
        <v>83130.600000000006</v>
      </c>
      <c r="N275" s="11">
        <v>83130.600000000006</v>
      </c>
      <c r="O275" s="11"/>
      <c r="P275" s="11">
        <v>0</v>
      </c>
      <c r="Q275" s="11">
        <v>0</v>
      </c>
      <c r="R275" s="5">
        <v>0</v>
      </c>
      <c r="S275" s="38"/>
    </row>
    <row r="276" spans="1:21" ht="409.5" customHeight="1" x14ac:dyDescent="0.2">
      <c r="A276" s="3"/>
      <c r="B276" s="10"/>
      <c r="C276" s="9"/>
      <c r="D276" s="8"/>
      <c r="E276" s="46"/>
      <c r="F276" s="13" t="s">
        <v>269</v>
      </c>
      <c r="G276" s="13" t="s">
        <v>268</v>
      </c>
      <c r="H276" s="43" t="s">
        <v>911</v>
      </c>
      <c r="I276" s="43" t="s">
        <v>912</v>
      </c>
      <c r="J276" s="43" t="s">
        <v>913</v>
      </c>
      <c r="K276" s="12">
        <v>1</v>
      </c>
      <c r="L276" s="12">
        <v>13</v>
      </c>
      <c r="M276" s="11"/>
      <c r="N276" s="11"/>
      <c r="O276" s="11">
        <f>48241.852</f>
        <v>48241.851999999999</v>
      </c>
      <c r="P276" s="11"/>
      <c r="Q276" s="11"/>
      <c r="R276" s="5"/>
      <c r="S276" s="38"/>
    </row>
    <row r="277" spans="1:21" ht="409.5" customHeight="1" x14ac:dyDescent="0.2">
      <c r="A277" s="3"/>
      <c r="B277" s="10">
        <v>302000008</v>
      </c>
      <c r="C277" s="9" t="s">
        <v>261</v>
      </c>
      <c r="D277" s="8"/>
      <c r="E277" s="46"/>
      <c r="F277" s="13" t="s">
        <v>267</v>
      </c>
      <c r="G277" s="13" t="s">
        <v>266</v>
      </c>
      <c r="H277" s="43" t="s">
        <v>900</v>
      </c>
      <c r="I277" s="43" t="s">
        <v>901</v>
      </c>
      <c r="J277" s="43" t="s">
        <v>902</v>
      </c>
      <c r="K277" s="12">
        <v>4</v>
      </c>
      <c r="L277" s="12">
        <v>1</v>
      </c>
      <c r="M277" s="11">
        <v>0</v>
      </c>
      <c r="N277" s="11">
        <v>0</v>
      </c>
      <c r="O277" s="11">
        <v>0</v>
      </c>
      <c r="P277" s="11">
        <v>231.8</v>
      </c>
      <c r="Q277" s="11">
        <v>377.2</v>
      </c>
      <c r="R277" s="5">
        <v>231.8</v>
      </c>
      <c r="S277" s="38"/>
    </row>
    <row r="278" spans="1:21" ht="32.25" customHeight="1" x14ac:dyDescent="0.2">
      <c r="A278" s="3"/>
      <c r="B278" s="10"/>
      <c r="C278" s="9" t="s">
        <v>0</v>
      </c>
      <c r="D278" s="8" t="s">
        <v>0</v>
      </c>
      <c r="E278" s="7" t="s">
        <v>123</v>
      </c>
      <c r="F278" s="7"/>
      <c r="G278" s="80"/>
      <c r="H278" s="80"/>
      <c r="I278" s="80"/>
      <c r="J278" s="80"/>
      <c r="K278" s="80"/>
      <c r="L278" s="80"/>
      <c r="M278" s="6">
        <f>M279</f>
        <v>40863.56</v>
      </c>
      <c r="N278" s="6">
        <f t="shared" ref="N278:R278" si="68">N279</f>
        <v>40512.822999999997</v>
      </c>
      <c r="O278" s="6">
        <f t="shared" si="68"/>
        <v>45540.247000000003</v>
      </c>
      <c r="P278" s="6">
        <f t="shared" si="68"/>
        <v>41605.470999999998</v>
      </c>
      <c r="Q278" s="6">
        <f t="shared" si="68"/>
        <v>43377.830999999998</v>
      </c>
      <c r="R278" s="5">
        <f t="shared" si="68"/>
        <v>45277.830999999998</v>
      </c>
      <c r="S278" s="38"/>
    </row>
    <row r="279" spans="1:21" ht="352.5" customHeight="1" x14ac:dyDescent="0.2">
      <c r="A279" s="3"/>
      <c r="B279" s="10">
        <v>302000008</v>
      </c>
      <c r="C279" s="9" t="s">
        <v>261</v>
      </c>
      <c r="D279" s="8"/>
      <c r="E279" s="46"/>
      <c r="F279" s="13" t="s">
        <v>265</v>
      </c>
      <c r="G279" s="13" t="s">
        <v>264</v>
      </c>
      <c r="H279" s="43" t="s">
        <v>914</v>
      </c>
      <c r="I279" s="43" t="s">
        <v>868</v>
      </c>
      <c r="J279" s="43" t="s">
        <v>915</v>
      </c>
      <c r="K279" s="12">
        <v>7</v>
      </c>
      <c r="L279" s="12">
        <v>9</v>
      </c>
      <c r="M279" s="11">
        <f>42093.988-1230.428</f>
        <v>40863.56</v>
      </c>
      <c r="N279" s="11">
        <f>41743.251-1230.428</f>
        <v>40512.822999999997</v>
      </c>
      <c r="O279" s="11">
        <f>46443.43-903.183</f>
        <v>45540.247000000003</v>
      </c>
      <c r="P279" s="11">
        <v>41605.470999999998</v>
      </c>
      <c r="Q279" s="11">
        <v>43377.830999999998</v>
      </c>
      <c r="R279" s="5">
        <v>45277.830999999998</v>
      </c>
      <c r="S279" s="38"/>
    </row>
    <row r="280" spans="1:21" ht="21.75" customHeight="1" x14ac:dyDescent="0.2">
      <c r="A280" s="3"/>
      <c r="B280" s="10"/>
      <c r="C280" s="9" t="s">
        <v>0</v>
      </c>
      <c r="D280" s="8" t="s">
        <v>0</v>
      </c>
      <c r="E280" s="7" t="s">
        <v>222</v>
      </c>
      <c r="F280" s="7"/>
      <c r="G280" s="80"/>
      <c r="H280" s="80"/>
      <c r="I280" s="80"/>
      <c r="J280" s="80"/>
      <c r="K280" s="80"/>
      <c r="L280" s="80"/>
      <c r="M280" s="6">
        <f>M281+M282</f>
        <v>44256.764000000003</v>
      </c>
      <c r="N280" s="6">
        <f t="shared" ref="N280:R280" si="69">N281+N282</f>
        <v>43935.529000000002</v>
      </c>
      <c r="O280" s="6">
        <f t="shared" si="69"/>
        <v>60852.794999999998</v>
      </c>
      <c r="P280" s="6">
        <f t="shared" si="69"/>
        <v>48636.392</v>
      </c>
      <c r="Q280" s="6">
        <f t="shared" si="69"/>
        <v>47809.101999999999</v>
      </c>
      <c r="R280" s="5">
        <f t="shared" si="69"/>
        <v>47809.101999999999</v>
      </c>
      <c r="S280" s="38"/>
    </row>
    <row r="281" spans="1:21" ht="376.5" customHeight="1" x14ac:dyDescent="0.2">
      <c r="A281" s="3"/>
      <c r="B281" s="10">
        <v>302000008</v>
      </c>
      <c r="C281" s="9" t="s">
        <v>261</v>
      </c>
      <c r="D281" s="8"/>
      <c r="E281" s="46"/>
      <c r="F281" s="13" t="s">
        <v>263</v>
      </c>
      <c r="G281" s="13" t="s">
        <v>262</v>
      </c>
      <c r="H281" s="43" t="s">
        <v>916</v>
      </c>
      <c r="I281" s="43" t="s">
        <v>917</v>
      </c>
      <c r="J281" s="43" t="s">
        <v>918</v>
      </c>
      <c r="K281" s="12">
        <v>8</v>
      </c>
      <c r="L281" s="12">
        <v>4</v>
      </c>
      <c r="M281" s="11">
        <f>45238.271-981.507</f>
        <v>44256.764000000003</v>
      </c>
      <c r="N281" s="11">
        <f>44917.036-981.507</f>
        <v>43935.529000000002</v>
      </c>
      <c r="O281" s="11">
        <v>60852.794999999998</v>
      </c>
      <c r="P281" s="11">
        <v>48635.491999999998</v>
      </c>
      <c r="Q281" s="11">
        <v>47807.752</v>
      </c>
      <c r="R281" s="5">
        <v>47807.752</v>
      </c>
      <c r="S281" s="38"/>
    </row>
    <row r="282" spans="1:21" ht="393.75" customHeight="1" x14ac:dyDescent="0.2">
      <c r="A282" s="3"/>
      <c r="B282" s="10">
        <v>302000008</v>
      </c>
      <c r="C282" s="9" t="s">
        <v>261</v>
      </c>
      <c r="D282" s="8"/>
      <c r="E282" s="46"/>
      <c r="F282" s="13" t="s">
        <v>263</v>
      </c>
      <c r="G282" s="13" t="s">
        <v>262</v>
      </c>
      <c r="H282" s="43" t="s">
        <v>916</v>
      </c>
      <c r="I282" s="43" t="s">
        <v>917</v>
      </c>
      <c r="J282" s="43" t="s">
        <v>918</v>
      </c>
      <c r="K282" s="12">
        <v>10</v>
      </c>
      <c r="L282" s="12">
        <v>4</v>
      </c>
      <c r="M282" s="11">
        <v>0</v>
      </c>
      <c r="N282" s="11">
        <v>0</v>
      </c>
      <c r="O282" s="11">
        <v>0</v>
      </c>
      <c r="P282" s="11">
        <v>0.9</v>
      </c>
      <c r="Q282" s="11">
        <v>1.35</v>
      </c>
      <c r="R282" s="5">
        <v>1.35</v>
      </c>
      <c r="S282" s="38"/>
    </row>
    <row r="283" spans="1:21" ht="32.25" customHeight="1" x14ac:dyDescent="0.2">
      <c r="A283" s="3"/>
      <c r="B283" s="10"/>
      <c r="C283" s="9" t="s">
        <v>0</v>
      </c>
      <c r="D283" s="8" t="s">
        <v>0</v>
      </c>
      <c r="E283" s="7" t="s">
        <v>79</v>
      </c>
      <c r="F283" s="7"/>
      <c r="G283" s="80"/>
      <c r="H283" s="80"/>
      <c r="I283" s="80"/>
      <c r="J283" s="80"/>
      <c r="K283" s="80"/>
      <c r="L283" s="80"/>
      <c r="M283" s="6">
        <f>M284+M285</f>
        <v>40997.792000000001</v>
      </c>
      <c r="N283" s="6">
        <f>N284+N285</f>
        <v>40075.119000000006</v>
      </c>
      <c r="O283" s="6">
        <f>O284</f>
        <v>49251.616000000002</v>
      </c>
      <c r="P283" s="6">
        <f>P284+P285</f>
        <v>57638.562999999995</v>
      </c>
      <c r="Q283" s="6">
        <f>Q284+Q285</f>
        <v>60780.398999999998</v>
      </c>
      <c r="R283" s="5">
        <f>R284+R285</f>
        <v>61605.398999999998</v>
      </c>
      <c r="S283" s="38"/>
    </row>
    <row r="284" spans="1:21" ht="409.5" customHeight="1" x14ac:dyDescent="0.2">
      <c r="A284" s="3"/>
      <c r="B284" s="10">
        <v>302000008</v>
      </c>
      <c r="C284" s="9" t="s">
        <v>261</v>
      </c>
      <c r="D284" s="8"/>
      <c r="E284" s="46"/>
      <c r="F284" s="13" t="s">
        <v>260</v>
      </c>
      <c r="G284" s="13" t="s">
        <v>259</v>
      </c>
      <c r="H284" s="43" t="s">
        <v>919</v>
      </c>
      <c r="I284" s="43" t="s">
        <v>920</v>
      </c>
      <c r="J284" s="43" t="s">
        <v>921</v>
      </c>
      <c r="K284" s="12">
        <v>4</v>
      </c>
      <c r="L284" s="12">
        <v>12</v>
      </c>
      <c r="M284" s="11">
        <f>41076.992-79.2</f>
        <v>40997.792000000001</v>
      </c>
      <c r="N284" s="11">
        <f>40154.319-79.2</f>
        <v>40075.119000000006</v>
      </c>
      <c r="O284" s="11">
        <f>49001.616+250</f>
        <v>49251.616000000002</v>
      </c>
      <c r="P284" s="11">
        <v>57638.307999999997</v>
      </c>
      <c r="Q284" s="11">
        <v>60780.398999999998</v>
      </c>
      <c r="R284" s="5">
        <v>61605.398999999998</v>
      </c>
      <c r="S284" s="38"/>
    </row>
    <row r="285" spans="1:21" ht="409.5" customHeight="1" x14ac:dyDescent="0.2">
      <c r="A285" s="3"/>
      <c r="B285" s="10">
        <v>302000008</v>
      </c>
      <c r="C285" s="9" t="s">
        <v>261</v>
      </c>
      <c r="D285" s="8"/>
      <c r="E285" s="46"/>
      <c r="F285" s="13" t="s">
        <v>260</v>
      </c>
      <c r="G285" s="13" t="s">
        <v>259</v>
      </c>
      <c r="H285" s="43" t="s">
        <v>919</v>
      </c>
      <c r="I285" s="43" t="s">
        <v>920</v>
      </c>
      <c r="J285" s="43" t="s">
        <v>921</v>
      </c>
      <c r="K285" s="12">
        <v>10</v>
      </c>
      <c r="L285" s="12">
        <v>4</v>
      </c>
      <c r="M285" s="11">
        <v>0</v>
      </c>
      <c r="N285" s="11">
        <v>0</v>
      </c>
      <c r="O285" s="11">
        <v>0</v>
      </c>
      <c r="P285" s="11">
        <v>0.255</v>
      </c>
      <c r="Q285" s="11">
        <v>0</v>
      </c>
      <c r="R285" s="5">
        <v>0</v>
      </c>
      <c r="S285" s="38"/>
    </row>
    <row r="286" spans="1:21" ht="105" customHeight="1" x14ac:dyDescent="0.2">
      <c r="A286" s="3"/>
      <c r="B286" s="10">
        <v>302000015</v>
      </c>
      <c r="C286" s="9" t="s">
        <v>257</v>
      </c>
      <c r="D286" s="8" t="s">
        <v>258</v>
      </c>
      <c r="E286" s="7" t="s">
        <v>0</v>
      </c>
      <c r="F286" s="7"/>
      <c r="G286" s="80"/>
      <c r="H286" s="80"/>
      <c r="I286" s="80"/>
      <c r="J286" s="80"/>
      <c r="K286" s="80"/>
      <c r="L286" s="80"/>
      <c r="M286" s="6">
        <v>0</v>
      </c>
      <c r="N286" s="6">
        <v>0</v>
      </c>
      <c r="O286" s="6">
        <v>3066.6669999999999</v>
      </c>
      <c r="P286" s="6">
        <v>0</v>
      </c>
      <c r="Q286" s="6">
        <v>0</v>
      </c>
      <c r="R286" s="5">
        <v>0</v>
      </c>
      <c r="S286" s="38"/>
    </row>
    <row r="287" spans="1:21" ht="21.75" customHeight="1" x14ac:dyDescent="0.2">
      <c r="A287" s="3"/>
      <c r="B287" s="10"/>
      <c r="C287" s="9" t="s">
        <v>0</v>
      </c>
      <c r="D287" s="8" t="s">
        <v>0</v>
      </c>
      <c r="E287" s="7" t="s">
        <v>84</v>
      </c>
      <c r="F287" s="7"/>
      <c r="G287" s="80"/>
      <c r="H287" s="80"/>
      <c r="I287" s="80"/>
      <c r="J287" s="80"/>
      <c r="K287" s="80"/>
      <c r="L287" s="80"/>
      <c r="M287" s="6">
        <v>0</v>
      </c>
      <c r="N287" s="6">
        <v>0</v>
      </c>
      <c r="O287" s="6">
        <v>3066.6669999999999</v>
      </c>
      <c r="P287" s="6">
        <v>0</v>
      </c>
      <c r="Q287" s="6">
        <v>0</v>
      </c>
      <c r="R287" s="5">
        <v>0</v>
      </c>
      <c r="S287" s="38"/>
    </row>
    <row r="288" spans="1:21" ht="69" customHeight="1" x14ac:dyDescent="0.2">
      <c r="A288" s="3"/>
      <c r="B288" s="10">
        <v>302000015</v>
      </c>
      <c r="C288" s="9" t="s">
        <v>257</v>
      </c>
      <c r="D288" s="8"/>
      <c r="E288" s="46"/>
      <c r="F288" s="13" t="s">
        <v>61</v>
      </c>
      <c r="G288" s="13" t="s">
        <v>256</v>
      </c>
      <c r="H288" s="43" t="s">
        <v>922</v>
      </c>
      <c r="I288" s="43" t="s">
        <v>0</v>
      </c>
      <c r="J288" s="43" t="s">
        <v>923</v>
      </c>
      <c r="K288" s="12">
        <v>1</v>
      </c>
      <c r="L288" s="12">
        <v>13</v>
      </c>
      <c r="M288" s="11">
        <v>0</v>
      </c>
      <c r="N288" s="11">
        <v>0</v>
      </c>
      <c r="O288" s="11">
        <v>3066.6669999999999</v>
      </c>
      <c r="P288" s="11">
        <v>0</v>
      </c>
      <c r="Q288" s="11">
        <v>0</v>
      </c>
      <c r="R288" s="5">
        <v>0</v>
      </c>
      <c r="S288" s="38"/>
    </row>
    <row r="289" spans="1:19" ht="168.75" customHeight="1" x14ac:dyDescent="0.2">
      <c r="A289" s="3"/>
      <c r="B289" s="10">
        <v>302000017</v>
      </c>
      <c r="C289" s="9" t="s">
        <v>248</v>
      </c>
      <c r="D289" s="8" t="s">
        <v>255</v>
      </c>
      <c r="E289" s="7" t="s">
        <v>0</v>
      </c>
      <c r="F289" s="7"/>
      <c r="G289" s="80"/>
      <c r="H289" s="80"/>
      <c r="I289" s="80"/>
      <c r="J289" s="80"/>
      <c r="K289" s="80"/>
      <c r="L289" s="80"/>
      <c r="M289" s="6">
        <f>M290+M292+M294+M298</f>
        <v>51671.740000000005</v>
      </c>
      <c r="N289" s="6">
        <f>N290+N292+N294+N298</f>
        <v>50849.827999999994</v>
      </c>
      <c r="O289" s="6">
        <f>O290+O292+O294+O298</f>
        <v>49875.409</v>
      </c>
      <c r="P289" s="6">
        <f t="shared" ref="P289:R289" si="70">P290+P292+P294+P298</f>
        <v>48792.087</v>
      </c>
      <c r="Q289" s="6">
        <f t="shared" si="70"/>
        <v>51199.087</v>
      </c>
      <c r="R289" s="5">
        <f t="shared" si="70"/>
        <v>51499.087</v>
      </c>
      <c r="S289" s="38"/>
    </row>
    <row r="290" spans="1:19" ht="21.75" customHeight="1" x14ac:dyDescent="0.2">
      <c r="A290" s="3"/>
      <c r="B290" s="10"/>
      <c r="C290" s="9" t="s">
        <v>0</v>
      </c>
      <c r="D290" s="8" t="s">
        <v>0</v>
      </c>
      <c r="E290" s="7" t="s">
        <v>84</v>
      </c>
      <c r="F290" s="7"/>
      <c r="G290" s="80"/>
      <c r="H290" s="80"/>
      <c r="I290" s="80"/>
      <c r="J290" s="80"/>
      <c r="K290" s="80"/>
      <c r="L290" s="80"/>
      <c r="M290" s="6">
        <v>15711.4</v>
      </c>
      <c r="N290" s="6">
        <v>15706.620999999999</v>
      </c>
      <c r="O290" s="6">
        <f>O291</f>
        <v>17682.75</v>
      </c>
      <c r="P290" s="6">
        <v>16917</v>
      </c>
      <c r="Q290" s="6">
        <v>17884</v>
      </c>
      <c r="R290" s="5">
        <v>17884</v>
      </c>
      <c r="S290" s="38"/>
    </row>
    <row r="291" spans="1:19" ht="194.25" customHeight="1" x14ac:dyDescent="0.2">
      <c r="A291" s="3"/>
      <c r="B291" s="10">
        <v>302000017</v>
      </c>
      <c r="C291" s="9" t="s">
        <v>248</v>
      </c>
      <c r="D291" s="8"/>
      <c r="E291" s="46"/>
      <c r="F291" s="13" t="s">
        <v>254</v>
      </c>
      <c r="G291" s="13" t="s">
        <v>253</v>
      </c>
      <c r="H291" s="43" t="s">
        <v>924</v>
      </c>
      <c r="I291" s="43" t="s">
        <v>925</v>
      </c>
      <c r="J291" s="43" t="s">
        <v>926</v>
      </c>
      <c r="K291" s="12">
        <v>4</v>
      </c>
      <c r="L291" s="12">
        <v>10</v>
      </c>
      <c r="M291" s="6">
        <v>15711.4</v>
      </c>
      <c r="N291" s="6">
        <v>15706.620999999999</v>
      </c>
      <c r="O291" s="6">
        <v>17682.75</v>
      </c>
      <c r="P291" s="6">
        <v>16917</v>
      </c>
      <c r="Q291" s="6">
        <v>17884</v>
      </c>
      <c r="R291" s="5">
        <v>17884</v>
      </c>
      <c r="S291" s="38"/>
    </row>
    <row r="292" spans="1:19" ht="32.25" customHeight="1" x14ac:dyDescent="0.2">
      <c r="A292" s="3"/>
      <c r="B292" s="10"/>
      <c r="C292" s="9" t="s">
        <v>0</v>
      </c>
      <c r="D292" s="8" t="s">
        <v>0</v>
      </c>
      <c r="E292" s="7" t="s">
        <v>123</v>
      </c>
      <c r="F292" s="7"/>
      <c r="G292" s="80"/>
      <c r="H292" s="80"/>
      <c r="I292" s="80"/>
      <c r="J292" s="80"/>
      <c r="K292" s="80"/>
      <c r="L292" s="80"/>
      <c r="M292" s="6">
        <v>9195</v>
      </c>
      <c r="N292" s="6">
        <v>9194.9989999999998</v>
      </c>
      <c r="O292" s="6">
        <f>O293</f>
        <v>9157.0889999999999</v>
      </c>
      <c r="P292" s="6">
        <v>12100</v>
      </c>
      <c r="Q292" s="6">
        <v>13200</v>
      </c>
      <c r="R292" s="5">
        <v>13200</v>
      </c>
      <c r="S292" s="38"/>
    </row>
    <row r="293" spans="1:19" ht="173.25" customHeight="1" x14ac:dyDescent="0.2">
      <c r="A293" s="3"/>
      <c r="B293" s="10">
        <v>302000017</v>
      </c>
      <c r="C293" s="9" t="s">
        <v>248</v>
      </c>
      <c r="D293" s="8"/>
      <c r="E293" s="46"/>
      <c r="F293" s="13" t="s">
        <v>87</v>
      </c>
      <c r="G293" s="13" t="s">
        <v>252</v>
      </c>
      <c r="H293" s="43" t="s">
        <v>924</v>
      </c>
      <c r="I293" s="43" t="s">
        <v>927</v>
      </c>
      <c r="J293" s="43" t="s">
        <v>926</v>
      </c>
      <c r="K293" s="12">
        <v>4</v>
      </c>
      <c r="L293" s="12">
        <v>10</v>
      </c>
      <c r="M293" s="11">
        <v>9195</v>
      </c>
      <c r="N293" s="11">
        <v>9194.9989999999998</v>
      </c>
      <c r="O293" s="11">
        <v>9157.0889999999999</v>
      </c>
      <c r="P293" s="11">
        <v>12100</v>
      </c>
      <c r="Q293" s="11">
        <v>13200</v>
      </c>
      <c r="R293" s="5">
        <v>13200</v>
      </c>
      <c r="S293" s="38"/>
    </row>
    <row r="294" spans="1:19" ht="21.75" customHeight="1" x14ac:dyDescent="0.2">
      <c r="A294" s="3"/>
      <c r="B294" s="10"/>
      <c r="C294" s="9" t="s">
        <v>0</v>
      </c>
      <c r="D294" s="8" t="s">
        <v>0</v>
      </c>
      <c r="E294" s="7" t="s">
        <v>222</v>
      </c>
      <c r="F294" s="7"/>
      <c r="G294" s="80"/>
      <c r="H294" s="80"/>
      <c r="I294" s="80"/>
      <c r="J294" s="80"/>
      <c r="K294" s="80"/>
      <c r="L294" s="80"/>
      <c r="M294" s="6">
        <f>M295+M296+M297</f>
        <v>20765.34</v>
      </c>
      <c r="N294" s="6">
        <f>N295+N296+N297</f>
        <v>19948.209000000003</v>
      </c>
      <c r="O294" s="6">
        <f>O295+O296+O297</f>
        <v>19586.47</v>
      </c>
      <c r="P294" s="6">
        <v>14415.087</v>
      </c>
      <c r="Q294" s="6">
        <v>14415.087</v>
      </c>
      <c r="R294" s="5">
        <v>14415.087</v>
      </c>
      <c r="S294" s="38"/>
    </row>
    <row r="295" spans="1:19" ht="277.5" customHeight="1" x14ac:dyDescent="0.2">
      <c r="A295" s="3"/>
      <c r="B295" s="10">
        <v>302000017</v>
      </c>
      <c r="C295" s="9" t="s">
        <v>248</v>
      </c>
      <c r="D295" s="8"/>
      <c r="E295" s="46"/>
      <c r="F295" s="13" t="s">
        <v>169</v>
      </c>
      <c r="G295" s="13" t="s">
        <v>251</v>
      </c>
      <c r="H295" s="43" t="s">
        <v>928</v>
      </c>
      <c r="I295" s="43" t="s">
        <v>929</v>
      </c>
      <c r="J295" s="43" t="s">
        <v>930</v>
      </c>
      <c r="K295" s="12">
        <v>10</v>
      </c>
      <c r="L295" s="12">
        <v>4</v>
      </c>
      <c r="M295" s="11">
        <v>0</v>
      </c>
      <c r="N295" s="11">
        <v>0</v>
      </c>
      <c r="O295" s="11">
        <v>0</v>
      </c>
      <c r="P295" s="11">
        <v>2.1749999999999998</v>
      </c>
      <c r="Q295" s="11">
        <v>0</v>
      </c>
      <c r="R295" s="5">
        <v>0</v>
      </c>
      <c r="S295" s="38"/>
    </row>
    <row r="296" spans="1:19" ht="289.5" customHeight="1" x14ac:dyDescent="0.2">
      <c r="A296" s="3"/>
      <c r="B296" s="10">
        <v>302000017</v>
      </c>
      <c r="C296" s="9" t="s">
        <v>248</v>
      </c>
      <c r="D296" s="8"/>
      <c r="E296" s="46"/>
      <c r="F296" s="13" t="s">
        <v>169</v>
      </c>
      <c r="G296" s="13" t="s">
        <v>251</v>
      </c>
      <c r="H296" s="43" t="s">
        <v>928</v>
      </c>
      <c r="I296" s="43" t="s">
        <v>929</v>
      </c>
      <c r="J296" s="43" t="s">
        <v>930</v>
      </c>
      <c r="K296" s="12">
        <v>12</v>
      </c>
      <c r="L296" s="12">
        <v>2</v>
      </c>
      <c r="M296" s="11">
        <v>11449.156000000001</v>
      </c>
      <c r="N296" s="11">
        <v>11449.155000000001</v>
      </c>
      <c r="O296" s="11">
        <f>11567.97-300.5</f>
        <v>11267.47</v>
      </c>
      <c r="P296" s="11">
        <v>10412.912</v>
      </c>
      <c r="Q296" s="11">
        <v>10415.087</v>
      </c>
      <c r="R296" s="5">
        <v>10415.087</v>
      </c>
      <c r="S296" s="38"/>
    </row>
    <row r="297" spans="1:19" ht="300.75" customHeight="1" x14ac:dyDescent="0.2">
      <c r="A297" s="3"/>
      <c r="B297" s="10">
        <v>302000017</v>
      </c>
      <c r="C297" s="9" t="s">
        <v>248</v>
      </c>
      <c r="D297" s="8"/>
      <c r="E297" s="46"/>
      <c r="F297" s="13" t="s">
        <v>250</v>
      </c>
      <c r="G297" s="13" t="s">
        <v>249</v>
      </c>
      <c r="H297" s="43" t="s">
        <v>928</v>
      </c>
      <c r="I297" s="43" t="s">
        <v>929</v>
      </c>
      <c r="J297" s="43" t="s">
        <v>930</v>
      </c>
      <c r="K297" s="12">
        <v>4</v>
      </c>
      <c r="L297" s="12">
        <v>10</v>
      </c>
      <c r="M297" s="11">
        <f>8500+816.184</f>
        <v>9316.1839999999993</v>
      </c>
      <c r="N297" s="11">
        <v>8499.0540000000001</v>
      </c>
      <c r="O297" s="11">
        <v>8319</v>
      </c>
      <c r="P297" s="11">
        <v>4000</v>
      </c>
      <c r="Q297" s="11">
        <v>4000</v>
      </c>
      <c r="R297" s="5">
        <v>4000</v>
      </c>
      <c r="S297" s="38"/>
    </row>
    <row r="298" spans="1:19" ht="32.25" customHeight="1" x14ac:dyDescent="0.2">
      <c r="A298" s="3"/>
      <c r="B298" s="10"/>
      <c r="C298" s="9" t="s">
        <v>0</v>
      </c>
      <c r="D298" s="8" t="s">
        <v>0</v>
      </c>
      <c r="E298" s="7" t="s">
        <v>79</v>
      </c>
      <c r="F298" s="7"/>
      <c r="G298" s="80"/>
      <c r="H298" s="80"/>
      <c r="I298" s="80"/>
      <c r="J298" s="80"/>
      <c r="K298" s="80"/>
      <c r="L298" s="80"/>
      <c r="M298" s="6">
        <v>6000</v>
      </c>
      <c r="N298" s="6">
        <v>5999.9989999999998</v>
      </c>
      <c r="O298" s="6">
        <f>O299</f>
        <v>3449.1</v>
      </c>
      <c r="P298" s="6">
        <v>5360</v>
      </c>
      <c r="Q298" s="6">
        <v>5700</v>
      </c>
      <c r="R298" s="5">
        <v>6000</v>
      </c>
      <c r="S298" s="38"/>
    </row>
    <row r="299" spans="1:19" ht="164.25" customHeight="1" x14ac:dyDescent="0.2">
      <c r="A299" s="3"/>
      <c r="B299" s="10">
        <v>302000017</v>
      </c>
      <c r="C299" s="9" t="s">
        <v>248</v>
      </c>
      <c r="D299" s="8"/>
      <c r="E299" s="46"/>
      <c r="F299" s="13" t="s">
        <v>247</v>
      </c>
      <c r="G299" s="13" t="s">
        <v>246</v>
      </c>
      <c r="H299" s="43" t="s">
        <v>931</v>
      </c>
      <c r="I299" s="43" t="s">
        <v>932</v>
      </c>
      <c r="J299" s="43" t="s">
        <v>933</v>
      </c>
      <c r="K299" s="12">
        <v>4</v>
      </c>
      <c r="L299" s="12">
        <v>10</v>
      </c>
      <c r="M299" s="11">
        <v>6000</v>
      </c>
      <c r="N299" s="11">
        <v>5999.9989999999998</v>
      </c>
      <c r="O299" s="11">
        <v>3449.1</v>
      </c>
      <c r="P299" s="11">
        <v>5360</v>
      </c>
      <c r="Q299" s="11">
        <v>5700</v>
      </c>
      <c r="R299" s="5">
        <v>6000</v>
      </c>
      <c r="S299" s="38"/>
    </row>
    <row r="300" spans="1:19" ht="200.25" customHeight="1" x14ac:dyDescent="0.2">
      <c r="A300" s="3"/>
      <c r="B300" s="10">
        <v>302000019</v>
      </c>
      <c r="C300" s="9" t="s">
        <v>236</v>
      </c>
      <c r="D300" s="8" t="s">
        <v>245</v>
      </c>
      <c r="E300" s="7" t="s">
        <v>0</v>
      </c>
      <c r="F300" s="7"/>
      <c r="G300" s="80"/>
      <c r="H300" s="80"/>
      <c r="I300" s="80"/>
      <c r="J300" s="80"/>
      <c r="K300" s="80"/>
      <c r="L300" s="80"/>
      <c r="M300" s="6">
        <f>M301+M303+M305+M310+M312</f>
        <v>2053.9589999999998</v>
      </c>
      <c r="N300" s="6">
        <f>N301+N303+N305+N310+N312</f>
        <v>2053.9589999999998</v>
      </c>
      <c r="O300" s="6">
        <f>O301+O305+O310+O312+O303</f>
        <v>3465.6739999999995</v>
      </c>
      <c r="P300" s="6">
        <f t="shared" ref="P300:R300" si="71">P301+P305+P310+P312</f>
        <v>3641.855</v>
      </c>
      <c r="Q300" s="6">
        <f t="shared" si="71"/>
        <v>2950.2190000000001</v>
      </c>
      <c r="R300" s="5">
        <f t="shared" si="71"/>
        <v>2815.8250000000003</v>
      </c>
      <c r="S300" s="38"/>
    </row>
    <row r="301" spans="1:19" ht="21.75" customHeight="1" x14ac:dyDescent="0.2">
      <c r="A301" s="3"/>
      <c r="B301" s="10"/>
      <c r="C301" s="9" t="s">
        <v>0</v>
      </c>
      <c r="D301" s="8" t="s">
        <v>0</v>
      </c>
      <c r="E301" s="7" t="s">
        <v>84</v>
      </c>
      <c r="F301" s="7"/>
      <c r="G301" s="80"/>
      <c r="H301" s="80"/>
      <c r="I301" s="80"/>
      <c r="J301" s="80"/>
      <c r="K301" s="80"/>
      <c r="L301" s="80"/>
      <c r="M301" s="6">
        <f>M302</f>
        <v>148.995</v>
      </c>
      <c r="N301" s="6">
        <f t="shared" ref="N301:R301" si="72">N302</f>
        <v>148.995</v>
      </c>
      <c r="O301" s="6">
        <f t="shared" si="72"/>
        <v>293.08199999999999</v>
      </c>
      <c r="P301" s="6">
        <f t="shared" si="72"/>
        <v>497.73700000000002</v>
      </c>
      <c r="Q301" s="6">
        <f t="shared" si="72"/>
        <v>329.31799999999998</v>
      </c>
      <c r="R301" s="5">
        <f t="shared" si="72"/>
        <v>193.57</v>
      </c>
      <c r="S301" s="38"/>
    </row>
    <row r="302" spans="1:19" ht="285.75" customHeight="1" x14ac:dyDescent="0.2">
      <c r="A302" s="3"/>
      <c r="B302" s="10">
        <v>302000019</v>
      </c>
      <c r="C302" s="9" t="s">
        <v>236</v>
      </c>
      <c r="D302" s="8"/>
      <c r="E302" s="46"/>
      <c r="F302" s="13" t="s">
        <v>244</v>
      </c>
      <c r="G302" s="13" t="s">
        <v>235</v>
      </c>
      <c r="H302" s="43" t="s">
        <v>855</v>
      </c>
      <c r="I302" s="43" t="s">
        <v>934</v>
      </c>
      <c r="J302" s="43" t="s">
        <v>857</v>
      </c>
      <c r="K302" s="12">
        <v>7</v>
      </c>
      <c r="L302" s="12">
        <v>5</v>
      </c>
      <c r="M302" s="11">
        <f>148.995</f>
        <v>148.995</v>
      </c>
      <c r="N302" s="11">
        <f>148.995</f>
        <v>148.995</v>
      </c>
      <c r="O302" s="11">
        <v>293.08199999999999</v>
      </c>
      <c r="P302" s="11">
        <v>497.73700000000002</v>
      </c>
      <c r="Q302" s="11">
        <v>329.31799999999998</v>
      </c>
      <c r="R302" s="5">
        <v>193.57</v>
      </c>
      <c r="S302" s="38"/>
    </row>
    <row r="303" spans="1:19" ht="32.25" customHeight="1" x14ac:dyDescent="0.2">
      <c r="A303" s="3"/>
      <c r="B303" s="10"/>
      <c r="C303" s="9"/>
      <c r="D303" s="8"/>
      <c r="E303" s="88" t="s">
        <v>597</v>
      </c>
      <c r="F303" s="89"/>
      <c r="G303" s="90"/>
      <c r="H303" s="90"/>
      <c r="I303" s="90"/>
      <c r="J303" s="90"/>
      <c r="K303" s="90"/>
      <c r="L303" s="91"/>
      <c r="M303" s="6">
        <v>0</v>
      </c>
      <c r="N303" s="6">
        <v>0</v>
      </c>
      <c r="O303" s="6">
        <f>O304</f>
        <v>29</v>
      </c>
      <c r="P303" s="6">
        <v>0</v>
      </c>
      <c r="Q303" s="6">
        <v>0</v>
      </c>
      <c r="R303" s="5">
        <v>0</v>
      </c>
      <c r="S303" s="38"/>
    </row>
    <row r="304" spans="1:19" ht="32.25" customHeight="1" x14ac:dyDescent="0.2">
      <c r="A304" s="3"/>
      <c r="B304" s="10"/>
      <c r="C304" s="9"/>
      <c r="D304" s="8"/>
      <c r="E304" s="20"/>
      <c r="F304" s="13" t="s">
        <v>307</v>
      </c>
      <c r="G304" s="13" t="s">
        <v>235</v>
      </c>
      <c r="H304" s="13" t="s">
        <v>3</v>
      </c>
      <c r="I304" s="13" t="s">
        <v>240</v>
      </c>
      <c r="J304" s="13" t="s">
        <v>1</v>
      </c>
      <c r="K304" s="12">
        <v>7</v>
      </c>
      <c r="L304" s="12">
        <v>5</v>
      </c>
      <c r="M304" s="6">
        <v>0</v>
      </c>
      <c r="N304" s="6">
        <v>0</v>
      </c>
      <c r="O304" s="6">
        <v>29</v>
      </c>
      <c r="P304" s="6">
        <v>0</v>
      </c>
      <c r="Q304" s="6">
        <v>0</v>
      </c>
      <c r="R304" s="5">
        <v>0</v>
      </c>
      <c r="S304" s="38"/>
    </row>
    <row r="305" spans="1:19" ht="32.25" customHeight="1" x14ac:dyDescent="0.2">
      <c r="A305" s="3"/>
      <c r="B305" s="10"/>
      <c r="C305" s="9" t="s">
        <v>0</v>
      </c>
      <c r="D305" s="8" t="s">
        <v>0</v>
      </c>
      <c r="E305" s="7" t="s">
        <v>123</v>
      </c>
      <c r="F305" s="7"/>
      <c r="G305" s="80"/>
      <c r="H305" s="80"/>
      <c r="I305" s="80"/>
      <c r="J305" s="80"/>
      <c r="K305" s="80"/>
      <c r="L305" s="80"/>
      <c r="M305" s="6">
        <f>M306+M307+M308+M309</f>
        <v>1544.51</v>
      </c>
      <c r="N305" s="6">
        <f t="shared" ref="N305:R305" si="73">N306+N307+N308+N309</f>
        <v>1544.51</v>
      </c>
      <c r="O305" s="6">
        <f t="shared" si="73"/>
        <v>2535.1109999999999</v>
      </c>
      <c r="P305" s="6">
        <f t="shared" si="73"/>
        <v>2324.1179999999999</v>
      </c>
      <c r="Q305" s="6">
        <f t="shared" si="73"/>
        <v>2223.9009999999998</v>
      </c>
      <c r="R305" s="5">
        <f t="shared" si="73"/>
        <v>2225.2550000000001</v>
      </c>
      <c r="S305" s="38"/>
    </row>
    <row r="306" spans="1:19" ht="224.25" customHeight="1" x14ac:dyDescent="0.2">
      <c r="A306" s="3"/>
      <c r="B306" s="10">
        <v>302000019</v>
      </c>
      <c r="C306" s="9" t="s">
        <v>236</v>
      </c>
      <c r="D306" s="8"/>
      <c r="E306" s="46"/>
      <c r="F306" s="13" t="s">
        <v>243</v>
      </c>
      <c r="G306" s="13" t="s">
        <v>235</v>
      </c>
      <c r="H306" s="43" t="s">
        <v>873</v>
      </c>
      <c r="I306" s="43" t="s">
        <v>874</v>
      </c>
      <c r="J306" s="43" t="s">
        <v>875</v>
      </c>
      <c r="K306" s="12">
        <v>7</v>
      </c>
      <c r="L306" s="12">
        <v>5</v>
      </c>
      <c r="M306" s="11">
        <v>1134.51</v>
      </c>
      <c r="N306" s="11">
        <v>1134.51</v>
      </c>
      <c r="O306" s="11">
        <v>2110.3110000000001</v>
      </c>
      <c r="P306" s="11">
        <v>2324.1179999999999</v>
      </c>
      <c r="Q306" s="11">
        <v>2223.9009999999998</v>
      </c>
      <c r="R306" s="5">
        <v>2225.2550000000001</v>
      </c>
      <c r="S306" s="38"/>
    </row>
    <row r="307" spans="1:19" ht="165" customHeight="1" x14ac:dyDescent="0.2">
      <c r="A307" s="3"/>
      <c r="B307" s="10">
        <v>302000019</v>
      </c>
      <c r="C307" s="9" t="s">
        <v>236</v>
      </c>
      <c r="D307" s="8"/>
      <c r="E307" s="46"/>
      <c r="F307" s="13" t="s">
        <v>242</v>
      </c>
      <c r="G307" s="13" t="s">
        <v>241</v>
      </c>
      <c r="H307" s="43" t="s">
        <v>935</v>
      </c>
      <c r="I307" s="43" t="s">
        <v>936</v>
      </c>
      <c r="J307" s="43" t="s">
        <v>937</v>
      </c>
      <c r="K307" s="12">
        <v>7</v>
      </c>
      <c r="L307" s="12">
        <v>5</v>
      </c>
      <c r="M307" s="11">
        <v>396.2</v>
      </c>
      <c r="N307" s="11">
        <v>396.2</v>
      </c>
      <c r="O307" s="11">
        <v>381.6</v>
      </c>
      <c r="P307" s="11">
        <v>0</v>
      </c>
      <c r="Q307" s="11">
        <v>0</v>
      </c>
      <c r="R307" s="5">
        <v>0</v>
      </c>
      <c r="S307" s="38"/>
    </row>
    <row r="308" spans="1:19" s="22" customFormat="1" ht="168.75" customHeight="1" x14ac:dyDescent="0.2">
      <c r="A308" s="21"/>
      <c r="B308" s="10"/>
      <c r="C308" s="9"/>
      <c r="D308" s="8"/>
      <c r="E308" s="46"/>
      <c r="F308" s="13" t="s">
        <v>265</v>
      </c>
      <c r="G308" s="13" t="s">
        <v>264</v>
      </c>
      <c r="H308" s="43" t="s">
        <v>935</v>
      </c>
      <c r="I308" s="43" t="s">
        <v>936</v>
      </c>
      <c r="J308" s="43" t="s">
        <v>937</v>
      </c>
      <c r="K308" s="12">
        <v>7</v>
      </c>
      <c r="L308" s="12">
        <v>5</v>
      </c>
      <c r="M308" s="11">
        <v>0</v>
      </c>
      <c r="N308" s="11">
        <v>0</v>
      </c>
      <c r="O308" s="11">
        <v>43.2</v>
      </c>
      <c r="P308" s="11">
        <v>0</v>
      </c>
      <c r="Q308" s="11">
        <v>0</v>
      </c>
      <c r="R308" s="5">
        <v>0</v>
      </c>
      <c r="S308" s="76"/>
    </row>
    <row r="309" spans="1:19" ht="175.5" customHeight="1" x14ac:dyDescent="0.2">
      <c r="A309" s="3"/>
      <c r="B309" s="10">
        <v>302000019</v>
      </c>
      <c r="C309" s="9" t="s">
        <v>236</v>
      </c>
      <c r="D309" s="8"/>
      <c r="E309" s="46"/>
      <c r="F309" s="13" t="s">
        <v>242</v>
      </c>
      <c r="G309" s="13" t="s">
        <v>241</v>
      </c>
      <c r="H309" s="43" t="s">
        <v>935</v>
      </c>
      <c r="I309" s="43" t="s">
        <v>936</v>
      </c>
      <c r="J309" s="43" t="s">
        <v>937</v>
      </c>
      <c r="K309" s="12">
        <v>7</v>
      </c>
      <c r="L309" s="12">
        <v>9</v>
      </c>
      <c r="M309" s="11">
        <v>13.8</v>
      </c>
      <c r="N309" s="11">
        <v>13.8</v>
      </c>
      <c r="O309" s="11">
        <v>0</v>
      </c>
      <c r="P309" s="11">
        <v>0</v>
      </c>
      <c r="Q309" s="11">
        <v>0</v>
      </c>
      <c r="R309" s="5">
        <v>0</v>
      </c>
      <c r="S309" s="38"/>
    </row>
    <row r="310" spans="1:19" ht="21.75" customHeight="1" x14ac:dyDescent="0.2">
      <c r="A310" s="3"/>
      <c r="B310" s="10"/>
      <c r="C310" s="9" t="s">
        <v>0</v>
      </c>
      <c r="D310" s="8" t="s">
        <v>0</v>
      </c>
      <c r="E310" s="7" t="s">
        <v>222</v>
      </c>
      <c r="F310" s="7"/>
      <c r="G310" s="80"/>
      <c r="H310" s="80"/>
      <c r="I310" s="80"/>
      <c r="J310" s="80"/>
      <c r="K310" s="80"/>
      <c r="L310" s="80"/>
      <c r="M310" s="6">
        <v>281.25400000000002</v>
      </c>
      <c r="N310" s="6">
        <v>281.25400000000002</v>
      </c>
      <c r="O310" s="6">
        <f>O311</f>
        <v>474.18</v>
      </c>
      <c r="P310" s="6">
        <v>625</v>
      </c>
      <c r="Q310" s="6">
        <v>202</v>
      </c>
      <c r="R310" s="5">
        <v>202</v>
      </c>
      <c r="S310" s="38"/>
    </row>
    <row r="311" spans="1:19" ht="32.25" customHeight="1" x14ac:dyDescent="0.2">
      <c r="A311" s="3"/>
      <c r="B311" s="10">
        <v>302000019</v>
      </c>
      <c r="C311" s="9" t="s">
        <v>236</v>
      </c>
      <c r="D311" s="8"/>
      <c r="E311" s="46"/>
      <c r="F311" s="13" t="s">
        <v>239</v>
      </c>
      <c r="G311" s="13" t="s">
        <v>238</v>
      </c>
      <c r="H311" s="13" t="s">
        <v>3</v>
      </c>
      <c r="I311" s="13" t="s">
        <v>237</v>
      </c>
      <c r="J311" s="13" t="s">
        <v>1</v>
      </c>
      <c r="K311" s="12">
        <v>7</v>
      </c>
      <c r="L311" s="12">
        <v>5</v>
      </c>
      <c r="M311" s="6">
        <v>281.25400000000002</v>
      </c>
      <c r="N311" s="6">
        <v>281.25400000000002</v>
      </c>
      <c r="O311" s="6">
        <v>474.18</v>
      </c>
      <c r="P311" s="6">
        <v>625</v>
      </c>
      <c r="Q311" s="6">
        <v>202</v>
      </c>
      <c r="R311" s="5">
        <v>202</v>
      </c>
      <c r="S311" s="38"/>
    </row>
    <row r="312" spans="1:19" ht="32.25" customHeight="1" x14ac:dyDescent="0.2">
      <c r="A312" s="3"/>
      <c r="B312" s="10"/>
      <c r="C312" s="9" t="s">
        <v>0</v>
      </c>
      <c r="D312" s="8" t="s">
        <v>0</v>
      </c>
      <c r="E312" s="7" t="s">
        <v>79</v>
      </c>
      <c r="F312" s="7"/>
      <c r="G312" s="80"/>
      <c r="H312" s="80"/>
      <c r="I312" s="80"/>
      <c r="J312" s="80"/>
      <c r="K312" s="80"/>
      <c r="L312" s="80"/>
      <c r="M312" s="6">
        <f>M313</f>
        <v>79.2</v>
      </c>
      <c r="N312" s="6">
        <f t="shared" ref="N312:R312" si="74">N313</f>
        <v>79.2</v>
      </c>
      <c r="O312" s="6">
        <f t="shared" si="74"/>
        <v>134.30099999999999</v>
      </c>
      <c r="P312" s="6">
        <f t="shared" si="74"/>
        <v>195</v>
      </c>
      <c r="Q312" s="6">
        <f t="shared" si="74"/>
        <v>195</v>
      </c>
      <c r="R312" s="5">
        <f t="shared" si="74"/>
        <v>195</v>
      </c>
      <c r="S312" s="38"/>
    </row>
    <row r="313" spans="1:19" s="22" customFormat="1" ht="32.25" customHeight="1" x14ac:dyDescent="0.2">
      <c r="A313" s="21"/>
      <c r="B313" s="10"/>
      <c r="C313" s="9"/>
      <c r="D313" s="8"/>
      <c r="E313" s="7"/>
      <c r="F313" s="13" t="s">
        <v>260</v>
      </c>
      <c r="G313" s="13" t="s">
        <v>259</v>
      </c>
      <c r="H313" s="13" t="s">
        <v>3</v>
      </c>
      <c r="I313" s="13" t="s">
        <v>170</v>
      </c>
      <c r="J313" s="13" t="s">
        <v>1</v>
      </c>
      <c r="K313" s="12">
        <v>7</v>
      </c>
      <c r="L313" s="12">
        <v>5</v>
      </c>
      <c r="M313" s="11">
        <v>79.2</v>
      </c>
      <c r="N313" s="11">
        <v>79.2</v>
      </c>
      <c r="O313" s="11">
        <v>134.30099999999999</v>
      </c>
      <c r="P313" s="11">
        <v>195</v>
      </c>
      <c r="Q313" s="11">
        <v>195</v>
      </c>
      <c r="R313" s="5">
        <v>195</v>
      </c>
      <c r="S313" s="76"/>
    </row>
    <row r="314" spans="1:19" ht="179.25" customHeight="1" x14ac:dyDescent="0.2">
      <c r="A314" s="3"/>
      <c r="B314" s="10">
        <v>302000020</v>
      </c>
      <c r="C314" s="9" t="s">
        <v>230</v>
      </c>
      <c r="D314" s="8" t="s">
        <v>233</v>
      </c>
      <c r="E314" s="7" t="s">
        <v>0</v>
      </c>
      <c r="F314" s="7"/>
      <c r="G314" s="80"/>
      <c r="H314" s="80"/>
      <c r="I314" s="80"/>
      <c r="J314" s="80"/>
      <c r="K314" s="80"/>
      <c r="L314" s="80"/>
      <c r="M314" s="6">
        <f>M315+M317</f>
        <v>1890.242</v>
      </c>
      <c r="N314" s="6">
        <f>N315+N317</f>
        <v>1253.9970000000001</v>
      </c>
      <c r="O314" s="6">
        <f>O315+O317</f>
        <v>1230</v>
      </c>
      <c r="P314" s="6">
        <v>0</v>
      </c>
      <c r="Q314" s="6">
        <v>0</v>
      </c>
      <c r="R314" s="5">
        <v>0</v>
      </c>
      <c r="S314" s="38"/>
    </row>
    <row r="315" spans="1:19" ht="34.5" customHeight="1" x14ac:dyDescent="0.2">
      <c r="A315" s="3"/>
      <c r="B315" s="10"/>
      <c r="C315" s="9"/>
      <c r="D315" s="8"/>
      <c r="E315" s="88" t="s">
        <v>600</v>
      </c>
      <c r="F315" s="89"/>
      <c r="G315" s="89"/>
      <c r="H315" s="89"/>
      <c r="I315" s="89"/>
      <c r="J315" s="89"/>
      <c r="K315" s="89"/>
      <c r="L315" s="92"/>
      <c r="M315" s="6">
        <f>M316</f>
        <v>0</v>
      </c>
      <c r="N315" s="6">
        <f t="shared" ref="N315:R315" si="75">N316</f>
        <v>0</v>
      </c>
      <c r="O315" s="6">
        <f t="shared" si="75"/>
        <v>100</v>
      </c>
      <c r="P315" s="6">
        <f t="shared" si="75"/>
        <v>0</v>
      </c>
      <c r="Q315" s="6">
        <f t="shared" si="75"/>
        <v>0</v>
      </c>
      <c r="R315" s="5">
        <f t="shared" si="75"/>
        <v>0</v>
      </c>
      <c r="S315" s="38"/>
    </row>
    <row r="316" spans="1:19" ht="34.5" customHeight="1" x14ac:dyDescent="0.2">
      <c r="A316" s="3"/>
      <c r="B316" s="10"/>
      <c r="C316" s="9"/>
      <c r="D316" s="8"/>
      <c r="E316" s="7"/>
      <c r="F316" s="46" t="s">
        <v>471</v>
      </c>
      <c r="G316" s="56" t="s">
        <v>470</v>
      </c>
      <c r="H316" s="13" t="s">
        <v>3</v>
      </c>
      <c r="I316" s="13" t="s">
        <v>170</v>
      </c>
      <c r="J316" s="13" t="s">
        <v>1</v>
      </c>
      <c r="K316" s="37" t="s">
        <v>601</v>
      </c>
      <c r="L316" s="37" t="s">
        <v>593</v>
      </c>
      <c r="M316" s="6">
        <v>0</v>
      </c>
      <c r="N316" s="6">
        <v>0</v>
      </c>
      <c r="O316" s="6">
        <v>100</v>
      </c>
      <c r="P316" s="6">
        <v>0</v>
      </c>
      <c r="Q316" s="6">
        <v>0</v>
      </c>
      <c r="R316" s="5">
        <v>0</v>
      </c>
      <c r="S316" s="38"/>
    </row>
    <row r="317" spans="1:19" ht="32.25" customHeight="1" x14ac:dyDescent="0.2">
      <c r="A317" s="3"/>
      <c r="B317" s="10"/>
      <c r="C317" s="9" t="s">
        <v>0</v>
      </c>
      <c r="D317" s="8" t="s">
        <v>0</v>
      </c>
      <c r="E317" s="7" t="s">
        <v>79</v>
      </c>
      <c r="F317" s="7"/>
      <c r="G317" s="80"/>
      <c r="H317" s="80"/>
      <c r="I317" s="80"/>
      <c r="J317" s="80"/>
      <c r="K317" s="80"/>
      <c r="L317" s="80"/>
      <c r="M317" s="6">
        <v>1890.242</v>
      </c>
      <c r="N317" s="6">
        <v>1253.9970000000001</v>
      </c>
      <c r="O317" s="6">
        <f>O318</f>
        <v>1130</v>
      </c>
      <c r="P317" s="6">
        <v>0</v>
      </c>
      <c r="Q317" s="6">
        <v>0</v>
      </c>
      <c r="R317" s="5">
        <v>0</v>
      </c>
      <c r="S317" s="38"/>
    </row>
    <row r="318" spans="1:19" ht="263.25" customHeight="1" x14ac:dyDescent="0.2">
      <c r="A318" s="3"/>
      <c r="B318" s="10">
        <v>302000020</v>
      </c>
      <c r="C318" s="9" t="s">
        <v>230</v>
      </c>
      <c r="D318" s="8"/>
      <c r="E318" s="46"/>
      <c r="F318" s="13" t="s">
        <v>232</v>
      </c>
      <c r="G318" s="13" t="s">
        <v>231</v>
      </c>
      <c r="H318" s="43" t="s">
        <v>938</v>
      </c>
      <c r="I318" s="43" t="s">
        <v>939</v>
      </c>
      <c r="J318" s="43" t="s">
        <v>940</v>
      </c>
      <c r="K318" s="12">
        <v>5</v>
      </c>
      <c r="L318" s="12">
        <v>1</v>
      </c>
      <c r="M318" s="11">
        <v>1890.242</v>
      </c>
      <c r="N318" s="11">
        <v>1253.9970000000001</v>
      </c>
      <c r="O318" s="11">
        <v>1130</v>
      </c>
      <c r="P318" s="11">
        <v>0</v>
      </c>
      <c r="Q318" s="11">
        <v>0</v>
      </c>
      <c r="R318" s="5">
        <v>0</v>
      </c>
      <c r="S318" s="38"/>
    </row>
    <row r="319" spans="1:19" ht="272.25" customHeight="1" x14ac:dyDescent="0.2">
      <c r="A319" s="3"/>
      <c r="B319" s="10">
        <v>302000021</v>
      </c>
      <c r="C319" s="9" t="s">
        <v>220</v>
      </c>
      <c r="D319" s="8" t="s">
        <v>229</v>
      </c>
      <c r="E319" s="7" t="s">
        <v>0</v>
      </c>
      <c r="F319" s="7"/>
      <c r="G319" s="80"/>
      <c r="H319" s="80"/>
      <c r="I319" s="80"/>
      <c r="J319" s="80"/>
      <c r="K319" s="80"/>
      <c r="L319" s="80"/>
      <c r="M319" s="6">
        <f>M320+M322+M326+M328+M330+M335+M341</f>
        <v>39229.415999999997</v>
      </c>
      <c r="N319" s="6">
        <f t="shared" ref="N319:R319" si="76">N320+N322+N326+N328+N330+N335+N341</f>
        <v>38999.303999999996</v>
      </c>
      <c r="O319" s="6">
        <f t="shared" si="76"/>
        <v>40807.881999999998</v>
      </c>
      <c r="P319" s="6">
        <f t="shared" si="76"/>
        <v>21444.534999999996</v>
      </c>
      <c r="Q319" s="6">
        <f t="shared" si="76"/>
        <v>34370.192999999999</v>
      </c>
      <c r="R319" s="5">
        <f t="shared" si="76"/>
        <v>20566.201000000001</v>
      </c>
      <c r="S319" s="38"/>
    </row>
    <row r="320" spans="1:19" ht="12.75" customHeight="1" x14ac:dyDescent="0.2">
      <c r="A320" s="3"/>
      <c r="B320" s="10"/>
      <c r="C320" s="9" t="s">
        <v>0</v>
      </c>
      <c r="D320" s="8" t="s">
        <v>0</v>
      </c>
      <c r="E320" s="7" t="s">
        <v>203</v>
      </c>
      <c r="F320" s="7"/>
      <c r="G320" s="80"/>
      <c r="H320" s="80"/>
      <c r="I320" s="80"/>
      <c r="J320" s="80"/>
      <c r="K320" s="80"/>
      <c r="L320" s="80"/>
      <c r="M320" s="6">
        <v>375.214</v>
      </c>
      <c r="N320" s="6">
        <v>356.62400000000002</v>
      </c>
      <c r="O320" s="6">
        <f>O321</f>
        <v>310.76600000000002</v>
      </c>
      <c r="P320" s="6">
        <v>159</v>
      </c>
      <c r="Q320" s="6">
        <v>380</v>
      </c>
      <c r="R320" s="5">
        <v>380</v>
      </c>
      <c r="S320" s="38"/>
    </row>
    <row r="321" spans="1:21" ht="201" customHeight="1" x14ac:dyDescent="0.2">
      <c r="A321" s="3"/>
      <c r="B321" s="10">
        <v>302000021</v>
      </c>
      <c r="C321" s="9" t="s">
        <v>220</v>
      </c>
      <c r="D321" s="8"/>
      <c r="E321" s="46"/>
      <c r="F321" s="13" t="s">
        <v>73</v>
      </c>
      <c r="G321" s="13" t="s">
        <v>218</v>
      </c>
      <c r="H321" s="43" t="s">
        <v>941</v>
      </c>
      <c r="I321" s="43" t="s">
        <v>942</v>
      </c>
      <c r="J321" s="43" t="s">
        <v>943</v>
      </c>
      <c r="K321" s="12">
        <v>1</v>
      </c>
      <c r="L321" s="12">
        <v>13</v>
      </c>
      <c r="M321" s="11">
        <v>375.214</v>
      </c>
      <c r="N321" s="11">
        <v>356.62400000000002</v>
      </c>
      <c r="O321" s="11">
        <v>310.76600000000002</v>
      </c>
      <c r="P321" s="11">
        <v>159</v>
      </c>
      <c r="Q321" s="11">
        <v>380</v>
      </c>
      <c r="R321" s="5">
        <v>380</v>
      </c>
      <c r="S321" s="38"/>
    </row>
    <row r="322" spans="1:21" ht="21.75" customHeight="1" x14ac:dyDescent="0.2">
      <c r="A322" s="3"/>
      <c r="B322" s="10"/>
      <c r="C322" s="9" t="s">
        <v>0</v>
      </c>
      <c r="D322" s="8" t="s">
        <v>0</v>
      </c>
      <c r="E322" s="7" t="s">
        <v>84</v>
      </c>
      <c r="F322" s="7"/>
      <c r="G322" s="80"/>
      <c r="H322" s="80"/>
      <c r="I322" s="80"/>
      <c r="J322" s="80"/>
      <c r="K322" s="80"/>
      <c r="L322" s="80"/>
      <c r="M322" s="6">
        <v>9310.1110000000008</v>
      </c>
      <c r="N322" s="6">
        <v>9271.0849999999991</v>
      </c>
      <c r="O322" s="6">
        <f>O323+O324+O325</f>
        <v>8754.9999999999982</v>
      </c>
      <c r="P322" s="6">
        <v>7272.9970000000003</v>
      </c>
      <c r="Q322" s="6">
        <v>22493.856</v>
      </c>
      <c r="R322" s="5">
        <v>8689.8639999999996</v>
      </c>
      <c r="S322" s="38"/>
    </row>
    <row r="323" spans="1:21" ht="87" customHeight="1" x14ac:dyDescent="0.2">
      <c r="A323" s="3"/>
      <c r="B323" s="10">
        <v>302000021</v>
      </c>
      <c r="C323" s="9" t="s">
        <v>220</v>
      </c>
      <c r="D323" s="8"/>
      <c r="E323" s="46"/>
      <c r="F323" s="13" t="s">
        <v>228</v>
      </c>
      <c r="G323" s="13" t="s">
        <v>227</v>
      </c>
      <c r="H323" s="43" t="s">
        <v>944</v>
      </c>
      <c r="I323" s="43" t="s">
        <v>945</v>
      </c>
      <c r="J323" s="13" t="s">
        <v>1</v>
      </c>
      <c r="K323" s="12">
        <v>1</v>
      </c>
      <c r="L323" s="12">
        <v>13</v>
      </c>
      <c r="M323" s="11">
        <v>6138.03</v>
      </c>
      <c r="N323" s="11">
        <v>6118.9290000000001</v>
      </c>
      <c r="O323" s="11">
        <f>1559.167+4383.096</f>
        <v>5942.262999999999</v>
      </c>
      <c r="P323" s="11">
        <v>6252.9970000000003</v>
      </c>
      <c r="Q323" s="11">
        <v>21803.856</v>
      </c>
      <c r="R323" s="5">
        <v>7999.8639999999996</v>
      </c>
      <c r="S323" s="38"/>
    </row>
    <row r="324" spans="1:21" ht="89.25" customHeight="1" x14ac:dyDescent="0.2">
      <c r="A324" s="3"/>
      <c r="B324" s="10">
        <v>302000021</v>
      </c>
      <c r="C324" s="9" t="s">
        <v>220</v>
      </c>
      <c r="D324" s="8"/>
      <c r="E324" s="46"/>
      <c r="F324" s="13" t="s">
        <v>228</v>
      </c>
      <c r="G324" s="13" t="s">
        <v>227</v>
      </c>
      <c r="H324" s="43" t="s">
        <v>944</v>
      </c>
      <c r="I324" s="43" t="s">
        <v>945</v>
      </c>
      <c r="J324" s="13" t="s">
        <v>1</v>
      </c>
      <c r="K324" s="12">
        <v>3</v>
      </c>
      <c r="L324" s="12">
        <v>9</v>
      </c>
      <c r="M324" s="11">
        <v>644.28300000000002</v>
      </c>
      <c r="N324" s="11">
        <v>624.49800000000005</v>
      </c>
      <c r="O324" s="11">
        <v>774.95299999999997</v>
      </c>
      <c r="P324" s="11">
        <v>1020</v>
      </c>
      <c r="Q324" s="11">
        <v>690</v>
      </c>
      <c r="R324" s="5">
        <v>690</v>
      </c>
      <c r="S324" s="74">
        <f>O324</f>
        <v>774.95299999999997</v>
      </c>
      <c r="U324" s="35">
        <f>S324+S273</f>
        <v>43944.756000000008</v>
      </c>
    </row>
    <row r="325" spans="1:21" ht="81" customHeight="1" x14ac:dyDescent="0.2">
      <c r="A325" s="3"/>
      <c r="B325" s="10">
        <v>302000021</v>
      </c>
      <c r="C325" s="9" t="s">
        <v>220</v>
      </c>
      <c r="D325" s="8"/>
      <c r="E325" s="46"/>
      <c r="F325" s="13" t="s">
        <v>228</v>
      </c>
      <c r="G325" s="13" t="s">
        <v>227</v>
      </c>
      <c r="H325" s="43" t="s">
        <v>944</v>
      </c>
      <c r="I325" s="43" t="s">
        <v>945</v>
      </c>
      <c r="J325" s="13" t="s">
        <v>1</v>
      </c>
      <c r="K325" s="12">
        <v>4</v>
      </c>
      <c r="L325" s="12">
        <v>12</v>
      </c>
      <c r="M325" s="11">
        <v>2527.7979999999998</v>
      </c>
      <c r="N325" s="11">
        <v>2527.6579999999999</v>
      </c>
      <c r="O325" s="11">
        <v>2037.7840000000001</v>
      </c>
      <c r="P325" s="11">
        <v>0</v>
      </c>
      <c r="Q325" s="11">
        <v>0</v>
      </c>
      <c r="R325" s="5">
        <v>0</v>
      </c>
      <c r="S325" s="38"/>
    </row>
    <row r="326" spans="1:21" ht="21.75" customHeight="1" x14ac:dyDescent="0.2">
      <c r="A326" s="3"/>
      <c r="B326" s="10"/>
      <c r="C326" s="9" t="s">
        <v>0</v>
      </c>
      <c r="D326" s="8" t="s">
        <v>0</v>
      </c>
      <c r="E326" s="7" t="s">
        <v>7</v>
      </c>
      <c r="F326" s="7"/>
      <c r="G326" s="80"/>
      <c r="H326" s="80"/>
      <c r="I326" s="80"/>
      <c r="J326" s="80"/>
      <c r="K326" s="80"/>
      <c r="L326" s="80"/>
      <c r="M326" s="6">
        <v>709.22</v>
      </c>
      <c r="N326" s="6">
        <v>622.43499999999995</v>
      </c>
      <c r="O326" s="6">
        <f>O327</f>
        <v>879.33900000000006</v>
      </c>
      <c r="P326" s="6">
        <v>930</v>
      </c>
      <c r="Q326" s="6">
        <v>930</v>
      </c>
      <c r="R326" s="5">
        <v>930</v>
      </c>
      <c r="S326" s="38"/>
    </row>
    <row r="327" spans="1:21" ht="277.5" customHeight="1" x14ac:dyDescent="0.2">
      <c r="A327" s="3"/>
      <c r="B327" s="10">
        <v>302000021</v>
      </c>
      <c r="C327" s="9" t="s">
        <v>220</v>
      </c>
      <c r="D327" s="8"/>
      <c r="E327" s="46"/>
      <c r="F327" s="13" t="s">
        <v>226</v>
      </c>
      <c r="G327" s="13" t="s">
        <v>218</v>
      </c>
      <c r="H327" s="43" t="s">
        <v>946</v>
      </c>
      <c r="I327" s="43" t="s">
        <v>947</v>
      </c>
      <c r="J327" s="43" t="s">
        <v>948</v>
      </c>
      <c r="K327" s="12">
        <v>1</v>
      </c>
      <c r="L327" s="12">
        <v>13</v>
      </c>
      <c r="M327" s="11">
        <v>709.22</v>
      </c>
      <c r="N327" s="11">
        <v>622.43499999999995</v>
      </c>
      <c r="O327" s="11">
        <v>879.33900000000006</v>
      </c>
      <c r="P327" s="11">
        <v>930</v>
      </c>
      <c r="Q327" s="11">
        <v>930</v>
      </c>
      <c r="R327" s="5">
        <v>930</v>
      </c>
      <c r="S327" s="74">
        <f>S324+S273+S61</f>
        <v>43984.756000000008</v>
      </c>
    </row>
    <row r="328" spans="1:21" ht="32.25" customHeight="1" x14ac:dyDescent="0.2">
      <c r="A328" s="3"/>
      <c r="B328" s="10"/>
      <c r="C328" s="9" t="s">
        <v>0</v>
      </c>
      <c r="D328" s="8" t="s">
        <v>0</v>
      </c>
      <c r="E328" s="7" t="s">
        <v>89</v>
      </c>
      <c r="F328" s="7"/>
      <c r="G328" s="80"/>
      <c r="H328" s="80"/>
      <c r="I328" s="80"/>
      <c r="J328" s="80"/>
      <c r="K328" s="80"/>
      <c r="L328" s="80"/>
      <c r="M328" s="6">
        <v>673.1</v>
      </c>
      <c r="N328" s="6">
        <f>N329</f>
        <v>651.46199999999999</v>
      </c>
      <c r="O328" s="6">
        <f>O329</f>
        <v>1113.4829999999999</v>
      </c>
      <c r="P328" s="6">
        <f>P329</f>
        <v>2583.1379999999999</v>
      </c>
      <c r="Q328" s="6">
        <f t="shared" ref="Q328:R328" si="77">Q329</f>
        <v>2583.1370000000002</v>
      </c>
      <c r="R328" s="5">
        <f t="shared" si="77"/>
        <v>2583.1370000000002</v>
      </c>
      <c r="S328" s="38"/>
    </row>
    <row r="329" spans="1:21" ht="42.75" customHeight="1" x14ac:dyDescent="0.2">
      <c r="A329" s="3"/>
      <c r="B329" s="10">
        <v>302000021</v>
      </c>
      <c r="C329" s="9" t="s">
        <v>220</v>
      </c>
      <c r="D329" s="8"/>
      <c r="E329" s="46"/>
      <c r="F329" s="13" t="s">
        <v>225</v>
      </c>
      <c r="G329" s="13" t="s">
        <v>218</v>
      </c>
      <c r="H329" s="13" t="s">
        <v>3</v>
      </c>
      <c r="I329" s="13" t="s">
        <v>224</v>
      </c>
      <c r="J329" s="13" t="s">
        <v>1</v>
      </c>
      <c r="K329" s="12">
        <v>1</v>
      </c>
      <c r="L329" s="12">
        <v>13</v>
      </c>
      <c r="M329" s="6">
        <v>673.1</v>
      </c>
      <c r="N329" s="6">
        <v>651.46199999999999</v>
      </c>
      <c r="O329" s="6">
        <v>1113.4829999999999</v>
      </c>
      <c r="P329" s="11">
        <v>2583.1379999999999</v>
      </c>
      <c r="Q329" s="11">
        <v>2583.1370000000002</v>
      </c>
      <c r="R329" s="5">
        <v>2583.1370000000002</v>
      </c>
      <c r="S329" s="38"/>
    </row>
    <row r="330" spans="1:21" ht="32.25" customHeight="1" x14ac:dyDescent="0.2">
      <c r="A330" s="3"/>
      <c r="B330" s="10"/>
      <c r="C330" s="9" t="s">
        <v>0</v>
      </c>
      <c r="D330" s="8" t="s">
        <v>0</v>
      </c>
      <c r="E330" s="7" t="s">
        <v>123</v>
      </c>
      <c r="F330" s="7"/>
      <c r="G330" s="80"/>
      <c r="H330" s="80"/>
      <c r="I330" s="80"/>
      <c r="J330" s="80"/>
      <c r="K330" s="80"/>
      <c r="L330" s="80"/>
      <c r="M330" s="6">
        <v>20931.195</v>
      </c>
      <c r="N330" s="6">
        <v>20931.195</v>
      </c>
      <c r="O330" s="6">
        <f>O331+O332+O333+O334</f>
        <v>20941.503999999997</v>
      </c>
      <c r="P330" s="6">
        <v>2320</v>
      </c>
      <c r="Q330" s="6">
        <v>2320</v>
      </c>
      <c r="R330" s="5">
        <v>2320</v>
      </c>
      <c r="S330" s="38"/>
    </row>
    <row r="331" spans="1:21" ht="280.5" customHeight="1" x14ac:dyDescent="0.2">
      <c r="A331" s="3"/>
      <c r="B331" s="10">
        <v>302000021</v>
      </c>
      <c r="C331" s="9" t="s">
        <v>220</v>
      </c>
      <c r="D331" s="8"/>
      <c r="E331" s="46"/>
      <c r="F331" s="13" t="s">
        <v>223</v>
      </c>
      <c r="G331" s="13" t="s">
        <v>218</v>
      </c>
      <c r="H331" s="43" t="s">
        <v>949</v>
      </c>
      <c r="I331" s="43" t="s">
        <v>848</v>
      </c>
      <c r="J331" s="43" t="s">
        <v>950</v>
      </c>
      <c r="K331" s="12">
        <v>7</v>
      </c>
      <c r="L331" s="12">
        <v>1</v>
      </c>
      <c r="M331" s="11">
        <v>8712.5519999999997</v>
      </c>
      <c r="N331" s="11">
        <v>8712.5519999999997</v>
      </c>
      <c r="O331" s="11">
        <v>8890.0439999999999</v>
      </c>
      <c r="P331" s="11">
        <v>0</v>
      </c>
      <c r="Q331" s="11">
        <v>0</v>
      </c>
      <c r="R331" s="5">
        <v>0</v>
      </c>
      <c r="S331" s="38"/>
    </row>
    <row r="332" spans="1:21" ht="282" customHeight="1" x14ac:dyDescent="0.2">
      <c r="A332" s="3"/>
      <c r="B332" s="10">
        <v>302000021</v>
      </c>
      <c r="C332" s="9" t="s">
        <v>220</v>
      </c>
      <c r="D332" s="8"/>
      <c r="E332" s="46"/>
      <c r="F332" s="13" t="s">
        <v>223</v>
      </c>
      <c r="G332" s="13" t="s">
        <v>218</v>
      </c>
      <c r="H332" s="43" t="s">
        <v>949</v>
      </c>
      <c r="I332" s="43" t="s">
        <v>848</v>
      </c>
      <c r="J332" s="43" t="s">
        <v>950</v>
      </c>
      <c r="K332" s="12">
        <v>7</v>
      </c>
      <c r="L332" s="12">
        <v>2</v>
      </c>
      <c r="M332" s="11">
        <v>9001.42</v>
      </c>
      <c r="N332" s="11">
        <v>9001.42</v>
      </c>
      <c r="O332" s="11">
        <v>9313.16</v>
      </c>
      <c r="P332" s="11">
        <v>0</v>
      </c>
      <c r="Q332" s="11">
        <v>0</v>
      </c>
      <c r="R332" s="5">
        <v>0</v>
      </c>
      <c r="S332" s="38"/>
    </row>
    <row r="333" spans="1:21" ht="111.75" customHeight="1" x14ac:dyDescent="0.2">
      <c r="A333" s="3"/>
      <c r="B333" s="10">
        <v>302000021</v>
      </c>
      <c r="C333" s="9" t="s">
        <v>220</v>
      </c>
      <c r="D333" s="8"/>
      <c r="E333" s="46"/>
      <c r="F333" s="13" t="s">
        <v>223</v>
      </c>
      <c r="G333" s="13" t="s">
        <v>218</v>
      </c>
      <c r="H333" s="43" t="s">
        <v>949</v>
      </c>
      <c r="I333" s="43" t="s">
        <v>848</v>
      </c>
      <c r="J333" s="43" t="s">
        <v>950</v>
      </c>
      <c r="K333" s="12">
        <v>7</v>
      </c>
      <c r="L333" s="12">
        <v>3</v>
      </c>
      <c r="M333" s="11">
        <v>878.43499999999995</v>
      </c>
      <c r="N333" s="11">
        <v>878.43499999999995</v>
      </c>
      <c r="O333" s="11">
        <v>861.94799999999998</v>
      </c>
      <c r="P333" s="11">
        <v>0</v>
      </c>
      <c r="Q333" s="11">
        <v>0</v>
      </c>
      <c r="R333" s="5">
        <v>0</v>
      </c>
      <c r="S333" s="38"/>
    </row>
    <row r="334" spans="1:21" ht="277.5" customHeight="1" x14ac:dyDescent="0.2">
      <c r="A334" s="3"/>
      <c r="B334" s="10">
        <v>302000021</v>
      </c>
      <c r="C334" s="9" t="s">
        <v>220</v>
      </c>
      <c r="D334" s="8"/>
      <c r="E334" s="46"/>
      <c r="F334" s="13" t="s">
        <v>223</v>
      </c>
      <c r="G334" s="13" t="s">
        <v>218</v>
      </c>
      <c r="H334" s="43" t="s">
        <v>949</v>
      </c>
      <c r="I334" s="43" t="s">
        <v>848</v>
      </c>
      <c r="J334" s="43" t="s">
        <v>950</v>
      </c>
      <c r="K334" s="12">
        <v>7</v>
      </c>
      <c r="L334" s="12">
        <v>9</v>
      </c>
      <c r="M334" s="11">
        <v>2338.788</v>
      </c>
      <c r="N334" s="11">
        <v>2338.788</v>
      </c>
      <c r="O334" s="11">
        <f>903.183+973.169</f>
        <v>1876.3519999999999</v>
      </c>
      <c r="P334" s="11">
        <v>2320</v>
      </c>
      <c r="Q334" s="11">
        <v>2320</v>
      </c>
      <c r="R334" s="5">
        <v>2320</v>
      </c>
      <c r="S334" s="38"/>
    </row>
    <row r="335" spans="1:21" ht="21.75" customHeight="1" x14ac:dyDescent="0.2">
      <c r="A335" s="3"/>
      <c r="B335" s="10"/>
      <c r="C335" s="9" t="s">
        <v>0</v>
      </c>
      <c r="D335" s="8" t="s">
        <v>0</v>
      </c>
      <c r="E335" s="7" t="s">
        <v>222</v>
      </c>
      <c r="F335" s="7"/>
      <c r="G335" s="80"/>
      <c r="H335" s="80"/>
      <c r="I335" s="80"/>
      <c r="J335" s="80"/>
      <c r="K335" s="80"/>
      <c r="L335" s="80"/>
      <c r="M335" s="6">
        <v>5976.576</v>
      </c>
      <c r="N335" s="6">
        <v>5976.3770000000004</v>
      </c>
      <c r="O335" s="6">
        <v>7813.92</v>
      </c>
      <c r="P335" s="6">
        <v>6619.4</v>
      </c>
      <c r="Q335" s="6">
        <v>4103.2</v>
      </c>
      <c r="R335" s="5">
        <v>4103.2</v>
      </c>
      <c r="S335" s="38"/>
    </row>
    <row r="336" spans="1:21" ht="140.25" customHeight="1" x14ac:dyDescent="0.2">
      <c r="A336" s="3"/>
      <c r="B336" s="10">
        <v>302000021</v>
      </c>
      <c r="C336" s="9" t="s">
        <v>220</v>
      </c>
      <c r="D336" s="8"/>
      <c r="E336" s="46"/>
      <c r="F336" s="13" t="s">
        <v>221</v>
      </c>
      <c r="G336" s="13" t="s">
        <v>218</v>
      </c>
      <c r="H336" s="43" t="s">
        <v>951</v>
      </c>
      <c r="I336" s="43" t="s">
        <v>952</v>
      </c>
      <c r="J336" s="43" t="s">
        <v>953</v>
      </c>
      <c r="K336" s="12">
        <v>7</v>
      </c>
      <c r="L336" s="12">
        <v>3</v>
      </c>
      <c r="M336" s="11">
        <v>1562.2170000000001</v>
      </c>
      <c r="N336" s="11">
        <v>1562.2170000000001</v>
      </c>
      <c r="O336" s="11">
        <v>1181.6010000000001</v>
      </c>
      <c r="P336" s="11">
        <v>1570</v>
      </c>
      <c r="Q336" s="11">
        <v>1570</v>
      </c>
      <c r="R336" s="5">
        <v>1570</v>
      </c>
      <c r="S336" s="38"/>
    </row>
    <row r="337" spans="1:19" ht="138" customHeight="1" x14ac:dyDescent="0.2">
      <c r="A337" s="3"/>
      <c r="B337" s="10">
        <v>302000021</v>
      </c>
      <c r="C337" s="9" t="s">
        <v>220</v>
      </c>
      <c r="D337" s="8"/>
      <c r="E337" s="46"/>
      <c r="F337" s="13" t="s">
        <v>221</v>
      </c>
      <c r="G337" s="13" t="s">
        <v>218</v>
      </c>
      <c r="H337" s="43" t="s">
        <v>951</v>
      </c>
      <c r="I337" s="43" t="s">
        <v>952</v>
      </c>
      <c r="J337" s="43" t="s">
        <v>953</v>
      </c>
      <c r="K337" s="12">
        <v>8</v>
      </c>
      <c r="L337" s="12">
        <v>1</v>
      </c>
      <c r="M337" s="11">
        <v>2324.3989999999999</v>
      </c>
      <c r="N337" s="11">
        <v>2324.3989999999999</v>
      </c>
      <c r="O337" s="11">
        <v>2449.9609999999998</v>
      </c>
      <c r="P337" s="11">
        <v>2190</v>
      </c>
      <c r="Q337" s="11">
        <v>810</v>
      </c>
      <c r="R337" s="5">
        <v>810</v>
      </c>
      <c r="S337" s="38"/>
    </row>
    <row r="338" spans="1:19" ht="146.25" customHeight="1" x14ac:dyDescent="0.2">
      <c r="A338" s="3"/>
      <c r="B338" s="10">
        <v>302000021</v>
      </c>
      <c r="C338" s="9" t="s">
        <v>220</v>
      </c>
      <c r="D338" s="8"/>
      <c r="E338" s="46"/>
      <c r="F338" s="13" t="s">
        <v>221</v>
      </c>
      <c r="G338" s="13" t="s">
        <v>218</v>
      </c>
      <c r="H338" s="43" t="s">
        <v>951</v>
      </c>
      <c r="I338" s="43" t="s">
        <v>952</v>
      </c>
      <c r="J338" s="43" t="s">
        <v>953</v>
      </c>
      <c r="K338" s="12">
        <v>8</v>
      </c>
      <c r="L338" s="12">
        <v>4</v>
      </c>
      <c r="M338" s="11">
        <v>1222.7070000000001</v>
      </c>
      <c r="N338" s="11">
        <v>1222.5070000000001</v>
      </c>
      <c r="O338" s="11">
        <f>1404.204+40.569</f>
        <v>1444.7729999999999</v>
      </c>
      <c r="P338" s="11">
        <v>1697.7</v>
      </c>
      <c r="Q338" s="11">
        <v>1246.5</v>
      </c>
      <c r="R338" s="5">
        <v>1246.5</v>
      </c>
      <c r="S338" s="38"/>
    </row>
    <row r="339" spans="1:19" ht="153" customHeight="1" x14ac:dyDescent="0.2">
      <c r="A339" s="3"/>
      <c r="B339" s="10">
        <v>302000021</v>
      </c>
      <c r="C339" s="9" t="s">
        <v>220</v>
      </c>
      <c r="D339" s="8"/>
      <c r="E339" s="46"/>
      <c r="F339" s="13" t="s">
        <v>221</v>
      </c>
      <c r="G339" s="13" t="s">
        <v>218</v>
      </c>
      <c r="H339" s="43" t="s">
        <v>951</v>
      </c>
      <c r="I339" s="43" t="s">
        <v>952</v>
      </c>
      <c r="J339" s="43" t="s">
        <v>953</v>
      </c>
      <c r="K339" s="12">
        <v>11</v>
      </c>
      <c r="L339" s="12">
        <v>1</v>
      </c>
      <c r="M339" s="11">
        <v>848.68100000000004</v>
      </c>
      <c r="N339" s="11">
        <v>848.68100000000004</v>
      </c>
      <c r="O339" s="11">
        <v>1971.8579999999999</v>
      </c>
      <c r="P339" s="11">
        <v>981.7</v>
      </c>
      <c r="Q339" s="11">
        <v>296.7</v>
      </c>
      <c r="R339" s="5">
        <v>296.7</v>
      </c>
      <c r="S339" s="38"/>
    </row>
    <row r="340" spans="1:19" ht="153" customHeight="1" x14ac:dyDescent="0.2">
      <c r="A340" s="3"/>
      <c r="B340" s="10">
        <v>302000021</v>
      </c>
      <c r="C340" s="9" t="s">
        <v>220</v>
      </c>
      <c r="D340" s="8"/>
      <c r="E340" s="46"/>
      <c r="F340" s="13" t="s">
        <v>221</v>
      </c>
      <c r="G340" s="13" t="s">
        <v>218</v>
      </c>
      <c r="H340" s="43" t="s">
        <v>951</v>
      </c>
      <c r="I340" s="43" t="s">
        <v>952</v>
      </c>
      <c r="J340" s="43" t="s">
        <v>953</v>
      </c>
      <c r="K340" s="12">
        <v>12</v>
      </c>
      <c r="L340" s="12">
        <v>2</v>
      </c>
      <c r="M340" s="11">
        <v>18.571999999999999</v>
      </c>
      <c r="N340" s="11">
        <v>18.573</v>
      </c>
      <c r="O340" s="11">
        <v>300.5</v>
      </c>
      <c r="P340" s="11">
        <v>180</v>
      </c>
      <c r="Q340" s="11">
        <v>180</v>
      </c>
      <c r="R340" s="5">
        <v>180</v>
      </c>
      <c r="S340" s="38"/>
    </row>
    <row r="341" spans="1:19" ht="32.25" customHeight="1" x14ac:dyDescent="0.2">
      <c r="A341" s="3"/>
      <c r="B341" s="10"/>
      <c r="C341" s="9" t="s">
        <v>0</v>
      </c>
      <c r="D341" s="8" t="s">
        <v>0</v>
      </c>
      <c r="E341" s="7" t="s">
        <v>79</v>
      </c>
      <c r="F341" s="7"/>
      <c r="G341" s="80"/>
      <c r="H341" s="80"/>
      <c r="I341" s="80"/>
      <c r="J341" s="80"/>
      <c r="K341" s="80"/>
      <c r="L341" s="80"/>
      <c r="M341" s="6">
        <v>1254</v>
      </c>
      <c r="N341" s="6">
        <v>1190.126</v>
      </c>
      <c r="O341" s="6">
        <f>O342</f>
        <v>993.86999999999989</v>
      </c>
      <c r="P341" s="6">
        <v>1560</v>
      </c>
      <c r="Q341" s="6">
        <v>1560</v>
      </c>
      <c r="R341" s="5">
        <v>1560</v>
      </c>
      <c r="S341" s="38"/>
    </row>
    <row r="342" spans="1:19" ht="87" customHeight="1" x14ac:dyDescent="0.2">
      <c r="A342" s="3"/>
      <c r="B342" s="10">
        <v>302000021</v>
      </c>
      <c r="C342" s="9" t="s">
        <v>220</v>
      </c>
      <c r="D342" s="8"/>
      <c r="E342" s="46"/>
      <c r="F342" s="13" t="s">
        <v>219</v>
      </c>
      <c r="G342" s="13" t="s">
        <v>218</v>
      </c>
      <c r="H342" s="43" t="s">
        <v>954</v>
      </c>
      <c r="I342" s="43" t="s">
        <v>895</v>
      </c>
      <c r="J342" s="43" t="s">
        <v>955</v>
      </c>
      <c r="K342" s="12">
        <v>4</v>
      </c>
      <c r="L342" s="12">
        <v>12</v>
      </c>
      <c r="M342" s="6">
        <v>1254</v>
      </c>
      <c r="N342" s="6">
        <v>1190.126</v>
      </c>
      <c r="O342" s="6">
        <f>531.79+462.08</f>
        <v>993.86999999999989</v>
      </c>
      <c r="P342" s="6">
        <v>1560</v>
      </c>
      <c r="Q342" s="6">
        <v>1560</v>
      </c>
      <c r="R342" s="5">
        <v>1560</v>
      </c>
      <c r="S342" s="38"/>
    </row>
    <row r="343" spans="1:19" ht="168" customHeight="1" x14ac:dyDescent="0.2">
      <c r="A343" s="3"/>
      <c r="B343" s="10"/>
      <c r="C343" s="9"/>
      <c r="D343" s="51" t="s">
        <v>574</v>
      </c>
      <c r="E343" s="81"/>
      <c r="F343" s="82"/>
      <c r="G343" s="82"/>
      <c r="H343" s="82"/>
      <c r="I343" s="82"/>
      <c r="J343" s="82"/>
      <c r="K343" s="82"/>
      <c r="L343" s="83"/>
      <c r="M343" s="52">
        <f t="shared" ref="M343:N343" si="78">M344+M366</f>
        <v>217962.14600000001</v>
      </c>
      <c r="N343" s="52">
        <f t="shared" si="78"/>
        <v>201898.55899999998</v>
      </c>
      <c r="O343" s="52">
        <f>O344+O366</f>
        <v>620792.0290000001</v>
      </c>
      <c r="P343" s="52">
        <f>P344++P366</f>
        <v>143097.71299999999</v>
      </c>
      <c r="Q343" s="52">
        <f>Q344++Q366</f>
        <v>162679.43299999999</v>
      </c>
      <c r="R343" s="64">
        <f>R344++R366</f>
        <v>128254.06599999999</v>
      </c>
      <c r="S343" s="38"/>
    </row>
    <row r="344" spans="1:19" ht="95.25" customHeight="1" x14ac:dyDescent="0.2">
      <c r="A344" s="3"/>
      <c r="B344" s="10"/>
      <c r="C344" s="9"/>
      <c r="D344" s="51" t="s">
        <v>575</v>
      </c>
      <c r="E344" s="57"/>
      <c r="F344" s="58"/>
      <c r="G344" s="58"/>
      <c r="H344" s="58"/>
      <c r="I344" s="58"/>
      <c r="J344" s="58"/>
      <c r="K344" s="58"/>
      <c r="L344" s="59"/>
      <c r="M344" s="52">
        <f t="shared" ref="M344:R344" si="79">M345+M348+M357</f>
        <v>11582.168</v>
      </c>
      <c r="N344" s="52">
        <f t="shared" si="79"/>
        <v>11543.642000000002</v>
      </c>
      <c r="O344" s="52">
        <f t="shared" si="79"/>
        <v>11976.386</v>
      </c>
      <c r="P344" s="52">
        <f t="shared" si="79"/>
        <v>0</v>
      </c>
      <c r="Q344" s="52">
        <f t="shared" si="79"/>
        <v>0</v>
      </c>
      <c r="R344" s="64">
        <f t="shared" si="79"/>
        <v>0</v>
      </c>
      <c r="S344" s="38"/>
    </row>
    <row r="345" spans="1:19" ht="92.25" customHeight="1" x14ac:dyDescent="0.2">
      <c r="A345" s="3"/>
      <c r="B345" s="10">
        <v>303010004</v>
      </c>
      <c r="C345" s="9" t="s">
        <v>216</v>
      </c>
      <c r="D345" s="8" t="s">
        <v>217</v>
      </c>
      <c r="E345" s="7" t="s">
        <v>0</v>
      </c>
      <c r="F345" s="7"/>
      <c r="G345" s="80"/>
      <c r="H345" s="80"/>
      <c r="I345" s="80"/>
      <c r="J345" s="80"/>
      <c r="K345" s="80"/>
      <c r="L345" s="80"/>
      <c r="M345" s="6">
        <v>3256.8</v>
      </c>
      <c r="N345" s="6">
        <v>3243.09</v>
      </c>
      <c r="O345" s="6">
        <v>0</v>
      </c>
      <c r="P345" s="6">
        <v>0</v>
      </c>
      <c r="Q345" s="6">
        <v>0</v>
      </c>
      <c r="R345" s="5">
        <v>0</v>
      </c>
      <c r="S345" s="38"/>
    </row>
    <row r="346" spans="1:19" ht="21.75" customHeight="1" x14ac:dyDescent="0.2">
      <c r="A346" s="3"/>
      <c r="B346" s="10"/>
      <c r="C346" s="9" t="s">
        <v>0</v>
      </c>
      <c r="D346" s="8" t="s">
        <v>0</v>
      </c>
      <c r="E346" s="7" t="s">
        <v>84</v>
      </c>
      <c r="F346" s="7"/>
      <c r="G346" s="80"/>
      <c r="H346" s="80"/>
      <c r="I346" s="80"/>
      <c r="J346" s="80"/>
      <c r="K346" s="80"/>
      <c r="L346" s="80"/>
      <c r="M346" s="6">
        <v>3256.8</v>
      </c>
      <c r="N346" s="6">
        <v>3243.09</v>
      </c>
      <c r="O346" s="6">
        <v>0</v>
      </c>
      <c r="P346" s="6">
        <v>0</v>
      </c>
      <c r="Q346" s="6">
        <v>0</v>
      </c>
      <c r="R346" s="5">
        <v>0</v>
      </c>
      <c r="S346" s="38"/>
    </row>
    <row r="347" spans="1:19" ht="409.5" customHeight="1" x14ac:dyDescent="0.2">
      <c r="A347" s="3"/>
      <c r="B347" s="10">
        <v>303010004</v>
      </c>
      <c r="C347" s="9" t="s">
        <v>216</v>
      </c>
      <c r="D347" s="8"/>
      <c r="E347" s="46"/>
      <c r="F347" s="13" t="s">
        <v>215</v>
      </c>
      <c r="G347" s="13" t="s">
        <v>214</v>
      </c>
      <c r="H347" s="43" t="s">
        <v>956</v>
      </c>
      <c r="I347" s="43" t="s">
        <v>957</v>
      </c>
      <c r="J347" s="43" t="s">
        <v>958</v>
      </c>
      <c r="K347" s="12">
        <v>1</v>
      </c>
      <c r="L347" s="12">
        <v>13</v>
      </c>
      <c r="M347" s="6">
        <v>3256.8</v>
      </c>
      <c r="N347" s="6">
        <v>3243.09</v>
      </c>
      <c r="O347" s="11">
        <v>0</v>
      </c>
      <c r="P347" s="11">
        <v>0</v>
      </c>
      <c r="Q347" s="11">
        <v>0</v>
      </c>
      <c r="R347" s="5">
        <v>0</v>
      </c>
      <c r="S347" s="38"/>
    </row>
    <row r="348" spans="1:19" ht="21.75" customHeight="1" x14ac:dyDescent="0.2">
      <c r="A348" s="3"/>
      <c r="B348" s="10">
        <v>303010006</v>
      </c>
      <c r="C348" s="9" t="s">
        <v>212</v>
      </c>
      <c r="D348" s="8" t="s">
        <v>213</v>
      </c>
      <c r="E348" s="7" t="s">
        <v>0</v>
      </c>
      <c r="F348" s="7"/>
      <c r="G348" s="80"/>
      <c r="H348" s="80"/>
      <c r="I348" s="80"/>
      <c r="J348" s="80"/>
      <c r="K348" s="80"/>
      <c r="L348" s="80"/>
      <c r="M348" s="6">
        <f>M349+M351+M353</f>
        <v>5450</v>
      </c>
      <c r="N348" s="6">
        <f>N349+N351+N353</f>
        <v>5425.1840000000002</v>
      </c>
      <c r="O348" s="6">
        <f>O349+O351+O353+O355</f>
        <v>11976.386</v>
      </c>
      <c r="P348" s="6">
        <v>0</v>
      </c>
      <c r="Q348" s="6">
        <v>0</v>
      </c>
      <c r="R348" s="5">
        <v>0</v>
      </c>
      <c r="S348" s="38"/>
    </row>
    <row r="349" spans="1:19" ht="21.75" customHeight="1" x14ac:dyDescent="0.2">
      <c r="A349" s="3"/>
      <c r="B349" s="10"/>
      <c r="C349" s="9" t="s">
        <v>0</v>
      </c>
      <c r="D349" s="8" t="s">
        <v>0</v>
      </c>
      <c r="E349" s="7" t="s">
        <v>84</v>
      </c>
      <c r="F349" s="7"/>
      <c r="G349" s="80"/>
      <c r="H349" s="80"/>
      <c r="I349" s="80"/>
      <c r="J349" s="80"/>
      <c r="K349" s="80"/>
      <c r="L349" s="80"/>
      <c r="M349" s="6">
        <v>3650</v>
      </c>
      <c r="N349" s="6">
        <v>3625.1840000000002</v>
      </c>
      <c r="O349" s="6">
        <f>O350</f>
        <v>10556.386</v>
      </c>
      <c r="P349" s="6">
        <v>0</v>
      </c>
      <c r="Q349" s="6">
        <v>0</v>
      </c>
      <c r="R349" s="5">
        <v>0</v>
      </c>
      <c r="S349" s="38"/>
    </row>
    <row r="350" spans="1:19" ht="409.5" customHeight="1" x14ac:dyDescent="0.2">
      <c r="A350" s="3"/>
      <c r="B350" s="10">
        <v>303010006</v>
      </c>
      <c r="C350" s="9" t="s">
        <v>212</v>
      </c>
      <c r="D350" s="8"/>
      <c r="E350" s="46"/>
      <c r="F350" s="13" t="s">
        <v>211</v>
      </c>
      <c r="G350" s="13" t="s">
        <v>210</v>
      </c>
      <c r="H350" s="43" t="s">
        <v>959</v>
      </c>
      <c r="I350" s="43" t="s">
        <v>960</v>
      </c>
      <c r="J350" s="43" t="s">
        <v>961</v>
      </c>
      <c r="K350" s="12">
        <v>4</v>
      </c>
      <c r="L350" s="12">
        <v>12</v>
      </c>
      <c r="M350" s="6">
        <v>3650</v>
      </c>
      <c r="N350" s="6">
        <v>3625.1840000000002</v>
      </c>
      <c r="O350" s="6">
        <v>10556.386</v>
      </c>
      <c r="P350" s="11">
        <v>0</v>
      </c>
      <c r="Q350" s="11">
        <v>0</v>
      </c>
      <c r="R350" s="5">
        <v>0</v>
      </c>
      <c r="S350" s="38"/>
    </row>
    <row r="351" spans="1:19" ht="32.25" customHeight="1" x14ac:dyDescent="0.2">
      <c r="A351" s="3"/>
      <c r="B351" s="10"/>
      <c r="C351" s="9" t="s">
        <v>0</v>
      </c>
      <c r="D351" s="8" t="s">
        <v>0</v>
      </c>
      <c r="E351" s="7" t="s">
        <v>576</v>
      </c>
      <c r="F351" s="7"/>
      <c r="G351" s="80"/>
      <c r="H351" s="80"/>
      <c r="I351" s="80"/>
      <c r="J351" s="80"/>
      <c r="K351" s="80"/>
      <c r="L351" s="80"/>
      <c r="M351" s="6">
        <f>M352</f>
        <v>1100</v>
      </c>
      <c r="N351" s="6">
        <f>N352</f>
        <v>1100</v>
      </c>
      <c r="O351" s="6">
        <f>O352</f>
        <v>720</v>
      </c>
      <c r="P351" s="6">
        <v>0</v>
      </c>
      <c r="Q351" s="6">
        <v>0</v>
      </c>
      <c r="R351" s="5">
        <v>0</v>
      </c>
      <c r="S351" s="38"/>
    </row>
    <row r="352" spans="1:19" ht="32.25" customHeight="1" x14ac:dyDescent="0.2">
      <c r="A352" s="3"/>
      <c r="B352" s="10">
        <v>303010006</v>
      </c>
      <c r="C352" s="9" t="s">
        <v>212</v>
      </c>
      <c r="D352" s="8"/>
      <c r="E352" s="46"/>
      <c r="F352" s="13" t="s">
        <v>577</v>
      </c>
      <c r="G352" s="13" t="s">
        <v>210</v>
      </c>
      <c r="H352" s="13" t="s">
        <v>3</v>
      </c>
      <c r="I352" s="13" t="s">
        <v>209</v>
      </c>
      <c r="J352" s="13" t="s">
        <v>1</v>
      </c>
      <c r="K352" s="12">
        <v>7</v>
      </c>
      <c r="L352" s="12">
        <v>9</v>
      </c>
      <c r="M352" s="11">
        <v>1100</v>
      </c>
      <c r="N352" s="11">
        <v>1100</v>
      </c>
      <c r="O352" s="11">
        <v>720</v>
      </c>
      <c r="P352" s="11">
        <v>0</v>
      </c>
      <c r="Q352" s="11">
        <v>0</v>
      </c>
      <c r="R352" s="5">
        <v>0</v>
      </c>
      <c r="S352" s="38"/>
    </row>
    <row r="353" spans="1:19" ht="32.25" customHeight="1" x14ac:dyDescent="0.2">
      <c r="A353" s="3"/>
      <c r="B353" s="10"/>
      <c r="C353" s="9"/>
      <c r="D353" s="8"/>
      <c r="E353" s="88" t="s">
        <v>580</v>
      </c>
      <c r="F353" s="89"/>
      <c r="G353" s="89"/>
      <c r="H353" s="89"/>
      <c r="I353" s="89"/>
      <c r="J353" s="89"/>
      <c r="K353" s="89"/>
      <c r="L353" s="92"/>
      <c r="M353" s="6">
        <f>M354</f>
        <v>700</v>
      </c>
      <c r="N353" s="6">
        <f>N354</f>
        <v>700</v>
      </c>
      <c r="O353" s="6">
        <f>O354</f>
        <v>500</v>
      </c>
      <c r="P353" s="6">
        <v>0</v>
      </c>
      <c r="Q353" s="6">
        <v>0</v>
      </c>
      <c r="R353" s="5">
        <v>0</v>
      </c>
      <c r="S353" s="38"/>
    </row>
    <row r="354" spans="1:19" ht="32.25" customHeight="1" x14ac:dyDescent="0.2">
      <c r="A354" s="3"/>
      <c r="B354" s="10"/>
      <c r="C354" s="9"/>
      <c r="D354" s="8"/>
      <c r="E354" s="20"/>
      <c r="F354" s="13" t="s">
        <v>578</v>
      </c>
      <c r="G354" s="13" t="s">
        <v>582</v>
      </c>
      <c r="H354" s="13" t="s">
        <v>3</v>
      </c>
      <c r="I354" s="13" t="s">
        <v>209</v>
      </c>
      <c r="J354" s="13" t="s">
        <v>1</v>
      </c>
      <c r="K354" s="12">
        <v>8</v>
      </c>
      <c r="L354" s="12">
        <v>1</v>
      </c>
      <c r="M354" s="6">
        <v>700</v>
      </c>
      <c r="N354" s="6">
        <v>700</v>
      </c>
      <c r="O354" s="6">
        <v>500</v>
      </c>
      <c r="P354" s="6">
        <v>0</v>
      </c>
      <c r="Q354" s="6">
        <v>0</v>
      </c>
      <c r="R354" s="5">
        <v>0</v>
      </c>
      <c r="S354" s="38"/>
    </row>
    <row r="355" spans="1:19" ht="45.75" customHeight="1" x14ac:dyDescent="0.2">
      <c r="A355" s="3"/>
      <c r="B355" s="10"/>
      <c r="C355" s="9"/>
      <c r="D355" s="8"/>
      <c r="E355" s="88" t="s">
        <v>579</v>
      </c>
      <c r="F355" s="89"/>
      <c r="G355" s="90"/>
      <c r="H355" s="90"/>
      <c r="I355" s="90"/>
      <c r="J355" s="90"/>
      <c r="K355" s="90"/>
      <c r="L355" s="91"/>
      <c r="M355" s="6">
        <v>0</v>
      </c>
      <c r="N355" s="6">
        <v>0</v>
      </c>
      <c r="O355" s="6">
        <f>O356</f>
        <v>200</v>
      </c>
      <c r="P355" s="6">
        <v>0</v>
      </c>
      <c r="Q355" s="6">
        <v>0</v>
      </c>
      <c r="R355" s="5">
        <v>0</v>
      </c>
      <c r="S355" s="38"/>
    </row>
    <row r="356" spans="1:19" ht="32.25" customHeight="1" x14ac:dyDescent="0.2">
      <c r="A356" s="3"/>
      <c r="B356" s="10"/>
      <c r="C356" s="9"/>
      <c r="D356" s="8"/>
      <c r="E356" s="20"/>
      <c r="F356" s="13" t="s">
        <v>581</v>
      </c>
      <c r="G356" s="13" t="s">
        <v>582</v>
      </c>
      <c r="H356" s="13" t="s">
        <v>3</v>
      </c>
      <c r="I356" s="13" t="s">
        <v>209</v>
      </c>
      <c r="J356" s="13" t="s">
        <v>1</v>
      </c>
      <c r="K356" s="12">
        <v>4</v>
      </c>
      <c r="L356" s="12">
        <v>12</v>
      </c>
      <c r="M356" s="6">
        <v>0</v>
      </c>
      <c r="N356" s="6">
        <v>0</v>
      </c>
      <c r="O356" s="6">
        <v>200</v>
      </c>
      <c r="P356" s="6">
        <v>0</v>
      </c>
      <c r="Q356" s="6">
        <v>0</v>
      </c>
      <c r="R356" s="5">
        <v>0</v>
      </c>
      <c r="S356" s="38"/>
    </row>
    <row r="357" spans="1:19" ht="122.25" customHeight="1" x14ac:dyDescent="0.2">
      <c r="A357" s="3"/>
      <c r="B357" s="10">
        <v>303010008</v>
      </c>
      <c r="C357" s="9" t="s">
        <v>207</v>
      </c>
      <c r="D357" s="8" t="s">
        <v>208</v>
      </c>
      <c r="E357" s="7" t="s">
        <v>0</v>
      </c>
      <c r="F357" s="7"/>
      <c r="G357" s="80"/>
      <c r="H357" s="80"/>
      <c r="I357" s="80"/>
      <c r="J357" s="80"/>
      <c r="K357" s="80"/>
      <c r="L357" s="80"/>
      <c r="M357" s="6">
        <f>M358</f>
        <v>2875.3679999999999</v>
      </c>
      <c r="N357" s="6">
        <f>N358</f>
        <v>2875.3679999999999</v>
      </c>
      <c r="O357" s="6">
        <f t="shared" ref="O357" si="80">O358</f>
        <v>0</v>
      </c>
      <c r="P357" s="6">
        <v>0</v>
      </c>
      <c r="Q357" s="6">
        <v>0</v>
      </c>
      <c r="R357" s="5">
        <v>0</v>
      </c>
      <c r="S357" s="38"/>
    </row>
    <row r="358" spans="1:19" ht="32.25" customHeight="1" x14ac:dyDescent="0.2">
      <c r="A358" s="3"/>
      <c r="B358" s="10"/>
      <c r="C358" s="9" t="s">
        <v>0</v>
      </c>
      <c r="D358" s="8" t="s">
        <v>0</v>
      </c>
      <c r="E358" s="7" t="s">
        <v>79</v>
      </c>
      <c r="F358" s="7"/>
      <c r="G358" s="80"/>
      <c r="H358" s="80"/>
      <c r="I358" s="80"/>
      <c r="J358" s="80"/>
      <c r="K358" s="80"/>
      <c r="L358" s="80"/>
      <c r="M358" s="6">
        <f>SUM(M359:M365)</f>
        <v>2875.3679999999999</v>
      </c>
      <c r="N358" s="6">
        <f>SUM(N359:N365)</f>
        <v>2875.3679999999999</v>
      </c>
      <c r="O358" s="6"/>
      <c r="P358" s="6">
        <v>0</v>
      </c>
      <c r="Q358" s="6">
        <v>0</v>
      </c>
      <c r="R358" s="5">
        <v>0</v>
      </c>
      <c r="S358" s="38"/>
    </row>
    <row r="359" spans="1:19" ht="159.75" customHeight="1" x14ac:dyDescent="0.2">
      <c r="A359" s="3"/>
      <c r="B359" s="10">
        <v>303010008</v>
      </c>
      <c r="C359" s="9" t="s">
        <v>207</v>
      </c>
      <c r="D359" s="8"/>
      <c r="E359" s="46"/>
      <c r="F359" s="13" t="s">
        <v>206</v>
      </c>
      <c r="G359" s="13" t="s">
        <v>205</v>
      </c>
      <c r="H359" s="43" t="s">
        <v>708</v>
      </c>
      <c r="I359" s="43" t="s">
        <v>962</v>
      </c>
      <c r="J359" s="43" t="s">
        <v>710</v>
      </c>
      <c r="K359" s="12">
        <v>1</v>
      </c>
      <c r="L359" s="12">
        <v>13</v>
      </c>
      <c r="M359" s="11">
        <v>368.09899999999999</v>
      </c>
      <c r="N359" s="11">
        <v>368.09899999999999</v>
      </c>
      <c r="O359" s="11"/>
      <c r="P359" s="11">
        <v>0</v>
      </c>
      <c r="Q359" s="11">
        <v>0</v>
      </c>
      <c r="R359" s="5">
        <v>0</v>
      </c>
      <c r="S359" s="73"/>
    </row>
    <row r="360" spans="1:19" ht="165.75" customHeight="1" x14ac:dyDescent="0.2">
      <c r="A360" s="3"/>
      <c r="B360" s="10">
        <v>303010008</v>
      </c>
      <c r="C360" s="9" t="s">
        <v>207</v>
      </c>
      <c r="D360" s="8"/>
      <c r="E360" s="46"/>
      <c r="F360" s="13" t="s">
        <v>206</v>
      </c>
      <c r="G360" s="13" t="s">
        <v>205</v>
      </c>
      <c r="H360" s="43" t="s">
        <v>708</v>
      </c>
      <c r="I360" s="43" t="s">
        <v>962</v>
      </c>
      <c r="J360" s="43" t="s">
        <v>710</v>
      </c>
      <c r="K360" s="12">
        <v>5</v>
      </c>
      <c r="L360" s="12">
        <v>1</v>
      </c>
      <c r="M360" s="11">
        <v>376.13400000000001</v>
      </c>
      <c r="N360" s="11">
        <v>376.13400000000001</v>
      </c>
      <c r="O360" s="11"/>
      <c r="P360" s="11">
        <v>0</v>
      </c>
      <c r="Q360" s="11">
        <v>0</v>
      </c>
      <c r="R360" s="5">
        <v>0</v>
      </c>
      <c r="S360" s="38"/>
    </row>
    <row r="361" spans="1:19" ht="171" customHeight="1" x14ac:dyDescent="0.2">
      <c r="A361" s="3"/>
      <c r="B361" s="10">
        <v>303010008</v>
      </c>
      <c r="C361" s="9" t="s">
        <v>207</v>
      </c>
      <c r="D361" s="8"/>
      <c r="E361" s="46"/>
      <c r="F361" s="13" t="s">
        <v>206</v>
      </c>
      <c r="G361" s="13" t="s">
        <v>205</v>
      </c>
      <c r="H361" s="43" t="s">
        <v>708</v>
      </c>
      <c r="I361" s="43" t="s">
        <v>962</v>
      </c>
      <c r="J361" s="43" t="s">
        <v>710</v>
      </c>
      <c r="K361" s="12">
        <v>7</v>
      </c>
      <c r="L361" s="12">
        <v>1</v>
      </c>
      <c r="M361" s="11">
        <v>615.76700000000005</v>
      </c>
      <c r="N361" s="11">
        <v>615.76700000000005</v>
      </c>
      <c r="O361" s="11"/>
      <c r="P361" s="11">
        <v>0</v>
      </c>
      <c r="Q361" s="11">
        <v>0</v>
      </c>
      <c r="R361" s="5">
        <v>0</v>
      </c>
      <c r="S361" s="38"/>
    </row>
    <row r="362" spans="1:19" ht="157.5" customHeight="1" x14ac:dyDescent="0.2">
      <c r="A362" s="3"/>
      <c r="B362" s="10">
        <v>303010008</v>
      </c>
      <c r="C362" s="9" t="s">
        <v>207</v>
      </c>
      <c r="D362" s="8"/>
      <c r="E362" s="46"/>
      <c r="F362" s="13" t="s">
        <v>206</v>
      </c>
      <c r="G362" s="13" t="s">
        <v>205</v>
      </c>
      <c r="H362" s="43" t="s">
        <v>708</v>
      </c>
      <c r="I362" s="43" t="s">
        <v>962</v>
      </c>
      <c r="J362" s="43" t="s">
        <v>710</v>
      </c>
      <c r="K362" s="12">
        <v>7</v>
      </c>
      <c r="L362" s="12">
        <v>2</v>
      </c>
      <c r="M362" s="11">
        <v>198</v>
      </c>
      <c r="N362" s="11">
        <v>198</v>
      </c>
      <c r="O362" s="11"/>
      <c r="P362" s="11">
        <v>0</v>
      </c>
      <c r="Q362" s="11">
        <v>0</v>
      </c>
      <c r="R362" s="5">
        <v>0</v>
      </c>
      <c r="S362" s="38"/>
    </row>
    <row r="363" spans="1:19" ht="159" customHeight="1" x14ac:dyDescent="0.2">
      <c r="A363" s="3"/>
      <c r="B363" s="10"/>
      <c r="C363" s="9"/>
      <c r="D363" s="8"/>
      <c r="E363" s="46"/>
      <c r="F363" s="13" t="s">
        <v>206</v>
      </c>
      <c r="G363" s="13" t="s">
        <v>205</v>
      </c>
      <c r="H363" s="43" t="s">
        <v>708</v>
      </c>
      <c r="I363" s="43" t="s">
        <v>962</v>
      </c>
      <c r="J363" s="43" t="s">
        <v>710</v>
      </c>
      <c r="K363" s="12">
        <v>7</v>
      </c>
      <c r="L363" s="12">
        <v>3</v>
      </c>
      <c r="M363" s="11">
        <v>633.26800000000003</v>
      </c>
      <c r="N363" s="11">
        <v>633.26800000000003</v>
      </c>
      <c r="O363" s="11"/>
      <c r="P363" s="11"/>
      <c r="Q363" s="11"/>
      <c r="R363" s="5"/>
      <c r="S363" s="38"/>
    </row>
    <row r="364" spans="1:19" ht="168.75" customHeight="1" x14ac:dyDescent="0.2">
      <c r="A364" s="3"/>
      <c r="B364" s="10">
        <v>303010008</v>
      </c>
      <c r="C364" s="9" t="s">
        <v>207</v>
      </c>
      <c r="D364" s="8"/>
      <c r="E364" s="46"/>
      <c r="F364" s="13" t="s">
        <v>206</v>
      </c>
      <c r="G364" s="13" t="s">
        <v>205</v>
      </c>
      <c r="H364" s="43" t="s">
        <v>708</v>
      </c>
      <c r="I364" s="43" t="s">
        <v>962</v>
      </c>
      <c r="J364" s="43" t="s">
        <v>710</v>
      </c>
      <c r="K364" s="12">
        <v>8</v>
      </c>
      <c r="L364" s="12">
        <v>1</v>
      </c>
      <c r="M364" s="11">
        <v>384.1</v>
      </c>
      <c r="N364" s="11">
        <v>384.1</v>
      </c>
      <c r="O364" s="11"/>
      <c r="P364" s="11">
        <v>0</v>
      </c>
      <c r="Q364" s="11">
        <v>0</v>
      </c>
      <c r="R364" s="5">
        <v>0</v>
      </c>
      <c r="S364" s="38"/>
    </row>
    <row r="365" spans="1:19" ht="159.75" customHeight="1" x14ac:dyDescent="0.2">
      <c r="A365" s="3"/>
      <c r="B365" s="10"/>
      <c r="C365" s="9"/>
      <c r="D365" s="8"/>
      <c r="E365" s="20"/>
      <c r="F365" s="13" t="s">
        <v>206</v>
      </c>
      <c r="G365" s="13" t="s">
        <v>205</v>
      </c>
      <c r="H365" s="43" t="s">
        <v>708</v>
      </c>
      <c r="I365" s="43" t="s">
        <v>962</v>
      </c>
      <c r="J365" s="43" t="s">
        <v>710</v>
      </c>
      <c r="K365" s="12">
        <v>11</v>
      </c>
      <c r="L365" s="12">
        <v>1</v>
      </c>
      <c r="M365" s="6">
        <v>300</v>
      </c>
      <c r="N365" s="6">
        <v>300</v>
      </c>
      <c r="O365" s="6"/>
      <c r="P365" s="6"/>
      <c r="Q365" s="6"/>
      <c r="R365" s="5"/>
      <c r="S365" s="38"/>
    </row>
    <row r="366" spans="1:19" ht="120" customHeight="1" x14ac:dyDescent="0.2">
      <c r="A366" s="3"/>
      <c r="B366" s="10"/>
      <c r="C366" s="9"/>
      <c r="D366" s="51" t="s">
        <v>573</v>
      </c>
      <c r="E366" s="81"/>
      <c r="F366" s="82"/>
      <c r="G366" s="82"/>
      <c r="H366" s="82"/>
      <c r="I366" s="82"/>
      <c r="J366" s="82"/>
      <c r="K366" s="82"/>
      <c r="L366" s="83"/>
      <c r="M366" s="52">
        <f>M367+M372+M374+M376+300</f>
        <v>206379.978</v>
      </c>
      <c r="N366" s="52">
        <f>N367+N372+N374+N376+300</f>
        <v>190354.91699999999</v>
      </c>
      <c r="O366" s="52">
        <f t="shared" ref="O366:R366" si="81">O367+O376</f>
        <v>608815.64300000004</v>
      </c>
      <c r="P366" s="52">
        <f t="shared" si="81"/>
        <v>143097.71299999999</v>
      </c>
      <c r="Q366" s="52">
        <f t="shared" si="81"/>
        <v>162679.43299999999</v>
      </c>
      <c r="R366" s="64">
        <f t="shared" si="81"/>
        <v>128254.06599999999</v>
      </c>
      <c r="S366" s="38"/>
    </row>
    <row r="367" spans="1:19" ht="61.5" customHeight="1" x14ac:dyDescent="0.2">
      <c r="A367" s="3"/>
      <c r="B367" s="10">
        <v>303030001</v>
      </c>
      <c r="C367" s="9" t="s">
        <v>201</v>
      </c>
      <c r="D367" s="8" t="s">
        <v>204</v>
      </c>
      <c r="E367" s="7" t="s">
        <v>0</v>
      </c>
      <c r="F367" s="7"/>
      <c r="G367" s="80"/>
      <c r="H367" s="80"/>
      <c r="I367" s="80"/>
      <c r="J367" s="80"/>
      <c r="K367" s="80"/>
      <c r="L367" s="80"/>
      <c r="M367" s="6">
        <v>11407.724</v>
      </c>
      <c r="N367" s="6">
        <v>11270.723</v>
      </c>
      <c r="O367" s="6">
        <f>O368+O370+O372+O374</f>
        <v>13867.032999999999</v>
      </c>
      <c r="P367" s="6">
        <v>15849.725</v>
      </c>
      <c r="Q367" s="6">
        <v>14659.324000000001</v>
      </c>
      <c r="R367" s="5">
        <v>14659.324000000001</v>
      </c>
      <c r="S367" s="38"/>
    </row>
    <row r="368" spans="1:19" ht="12.75" customHeight="1" x14ac:dyDescent="0.2">
      <c r="A368" s="3"/>
      <c r="B368" s="10"/>
      <c r="C368" s="9" t="s">
        <v>0</v>
      </c>
      <c r="D368" s="8" t="s">
        <v>0</v>
      </c>
      <c r="E368" s="7" t="s">
        <v>203</v>
      </c>
      <c r="F368" s="7"/>
      <c r="G368" s="80"/>
      <c r="H368" s="80"/>
      <c r="I368" s="80"/>
      <c r="J368" s="80"/>
      <c r="K368" s="80"/>
      <c r="L368" s="80"/>
      <c r="M368" s="6">
        <v>0</v>
      </c>
      <c r="N368" s="6">
        <v>0</v>
      </c>
      <c r="O368" s="6">
        <v>0</v>
      </c>
      <c r="P368" s="6">
        <v>437.053</v>
      </c>
      <c r="Q368" s="6">
        <v>0</v>
      </c>
      <c r="R368" s="5">
        <v>0</v>
      </c>
      <c r="S368" s="38"/>
    </row>
    <row r="369" spans="1:19" s="42" customFormat="1" ht="321.75" customHeight="1" x14ac:dyDescent="0.2">
      <c r="A369" s="39"/>
      <c r="B369" s="40">
        <v>303030001</v>
      </c>
      <c r="C369" s="41" t="s">
        <v>201</v>
      </c>
      <c r="D369" s="8"/>
      <c r="E369" s="46"/>
      <c r="F369" s="13" t="s">
        <v>183</v>
      </c>
      <c r="G369" s="13" t="s">
        <v>202</v>
      </c>
      <c r="H369" s="43" t="s">
        <v>963</v>
      </c>
      <c r="I369" s="43" t="s">
        <v>964</v>
      </c>
      <c r="J369" s="43" t="s">
        <v>965</v>
      </c>
      <c r="K369" s="12">
        <v>10</v>
      </c>
      <c r="L369" s="12">
        <v>1</v>
      </c>
      <c r="M369" s="11">
        <v>0</v>
      </c>
      <c r="N369" s="11">
        <v>0</v>
      </c>
      <c r="O369" s="11">
        <v>0</v>
      </c>
      <c r="P369" s="11">
        <v>437.053</v>
      </c>
      <c r="Q369" s="11">
        <v>0</v>
      </c>
      <c r="R369" s="5">
        <v>0</v>
      </c>
      <c r="S369" s="72"/>
    </row>
    <row r="370" spans="1:19" ht="21.75" customHeight="1" x14ac:dyDescent="0.2">
      <c r="A370" s="3"/>
      <c r="B370" s="10"/>
      <c r="C370" s="9" t="s">
        <v>0</v>
      </c>
      <c r="D370" s="8" t="s">
        <v>0</v>
      </c>
      <c r="E370" s="7" t="s">
        <v>84</v>
      </c>
      <c r="F370" s="7"/>
      <c r="G370" s="80"/>
      <c r="H370" s="80"/>
      <c r="I370" s="80"/>
      <c r="J370" s="80"/>
      <c r="K370" s="80"/>
      <c r="L370" s="80"/>
      <c r="M370" s="6">
        <v>11407.724</v>
      </c>
      <c r="N370" s="6">
        <v>11270.723</v>
      </c>
      <c r="O370" s="6">
        <f>O371</f>
        <v>12699.771000000001</v>
      </c>
      <c r="P370" s="6">
        <v>15412.672</v>
      </c>
      <c r="Q370" s="6">
        <v>14659.324000000001</v>
      </c>
      <c r="R370" s="5">
        <v>14659.324000000001</v>
      </c>
      <c r="S370" s="38"/>
    </row>
    <row r="371" spans="1:19" ht="309" customHeight="1" x14ac:dyDescent="0.2">
      <c r="A371" s="3"/>
      <c r="B371" s="10">
        <v>303030001</v>
      </c>
      <c r="C371" s="9" t="s">
        <v>201</v>
      </c>
      <c r="D371" s="8"/>
      <c r="E371" s="46"/>
      <c r="F371" s="13" t="s">
        <v>200</v>
      </c>
      <c r="G371" s="13" t="s">
        <v>199</v>
      </c>
      <c r="H371" s="43" t="s">
        <v>966</v>
      </c>
      <c r="I371" s="43" t="s">
        <v>967</v>
      </c>
      <c r="J371" s="43" t="s">
        <v>968</v>
      </c>
      <c r="K371" s="12">
        <v>10</v>
      </c>
      <c r="L371" s="12">
        <v>1</v>
      </c>
      <c r="M371" s="11">
        <v>11407.724</v>
      </c>
      <c r="N371" s="11">
        <v>11270.723</v>
      </c>
      <c r="O371" s="11">
        <v>12699.771000000001</v>
      </c>
      <c r="P371" s="6">
        <v>15412.672</v>
      </c>
      <c r="Q371" s="11">
        <v>14659.324000000001</v>
      </c>
      <c r="R371" s="5">
        <v>14659.324000000001</v>
      </c>
      <c r="S371" s="38"/>
    </row>
    <row r="372" spans="1:19" ht="32.25" customHeight="1" x14ac:dyDescent="0.2">
      <c r="A372" s="3"/>
      <c r="B372" s="10"/>
      <c r="C372" s="9"/>
      <c r="D372" s="8"/>
      <c r="E372" s="88" t="s">
        <v>599</v>
      </c>
      <c r="F372" s="89"/>
      <c r="G372" s="90"/>
      <c r="H372" s="90"/>
      <c r="I372" s="90"/>
      <c r="J372" s="90"/>
      <c r="K372" s="90"/>
      <c r="L372" s="91"/>
      <c r="M372" s="6">
        <f>M373</f>
        <v>0</v>
      </c>
      <c r="N372" s="6">
        <f>N373</f>
        <v>0</v>
      </c>
      <c r="O372" s="6">
        <f>O373</f>
        <v>398.88200000000001</v>
      </c>
      <c r="P372" s="6">
        <f t="shared" ref="P372:R372" si="82">P373</f>
        <v>0</v>
      </c>
      <c r="Q372" s="6">
        <f t="shared" si="82"/>
        <v>0</v>
      </c>
      <c r="R372" s="5">
        <f t="shared" si="82"/>
        <v>0</v>
      </c>
      <c r="S372" s="38"/>
    </row>
    <row r="373" spans="1:19" ht="32.25" customHeight="1" x14ac:dyDescent="0.2">
      <c r="A373" s="3"/>
      <c r="B373" s="10"/>
      <c r="C373" s="9"/>
      <c r="D373" s="8"/>
      <c r="E373" s="20"/>
      <c r="F373" s="13" t="s">
        <v>11</v>
      </c>
      <c r="G373" s="13" t="s">
        <v>202</v>
      </c>
      <c r="H373" s="13" t="s">
        <v>3</v>
      </c>
      <c r="I373" s="13" t="s">
        <v>95</v>
      </c>
      <c r="J373" s="13" t="s">
        <v>1</v>
      </c>
      <c r="K373" s="12">
        <v>10</v>
      </c>
      <c r="L373" s="12">
        <v>1</v>
      </c>
      <c r="M373" s="6">
        <v>0</v>
      </c>
      <c r="N373" s="6">
        <v>0</v>
      </c>
      <c r="O373" s="6">
        <v>398.88200000000001</v>
      </c>
      <c r="P373" s="6">
        <v>0</v>
      </c>
      <c r="Q373" s="6">
        <v>0</v>
      </c>
      <c r="R373" s="5">
        <v>0</v>
      </c>
      <c r="S373" s="38"/>
    </row>
    <row r="374" spans="1:19" ht="32.25" customHeight="1" x14ac:dyDescent="0.2">
      <c r="A374" s="3"/>
      <c r="B374" s="10"/>
      <c r="C374" s="9"/>
      <c r="D374" s="8"/>
      <c r="E374" s="88" t="s">
        <v>598</v>
      </c>
      <c r="F374" s="89"/>
      <c r="G374" s="90"/>
      <c r="H374" s="90"/>
      <c r="I374" s="90"/>
      <c r="J374" s="90"/>
      <c r="K374" s="90"/>
      <c r="L374" s="91"/>
      <c r="M374" s="6">
        <f>M375</f>
        <v>0</v>
      </c>
      <c r="N374" s="6">
        <f t="shared" ref="N374:R374" si="83">N375</f>
        <v>0</v>
      </c>
      <c r="O374" s="6">
        <f t="shared" si="83"/>
        <v>768.38</v>
      </c>
      <c r="P374" s="6">
        <f t="shared" si="83"/>
        <v>0</v>
      </c>
      <c r="Q374" s="6">
        <f t="shared" si="83"/>
        <v>0</v>
      </c>
      <c r="R374" s="5">
        <f t="shared" si="83"/>
        <v>0</v>
      </c>
      <c r="S374" s="38"/>
    </row>
    <row r="375" spans="1:19" ht="32.25" customHeight="1" x14ac:dyDescent="0.2">
      <c r="A375" s="3"/>
      <c r="B375" s="10"/>
      <c r="C375" s="9"/>
      <c r="D375" s="8"/>
      <c r="E375" s="20"/>
      <c r="F375" s="13" t="s">
        <v>465</v>
      </c>
      <c r="G375" s="13" t="s">
        <v>306</v>
      </c>
      <c r="H375" s="13" t="s">
        <v>3</v>
      </c>
      <c r="I375" s="13" t="s">
        <v>95</v>
      </c>
      <c r="J375" s="13" t="s">
        <v>1</v>
      </c>
      <c r="K375" s="12">
        <v>10</v>
      </c>
      <c r="L375" s="12">
        <v>1</v>
      </c>
      <c r="M375" s="6">
        <v>0</v>
      </c>
      <c r="N375" s="6">
        <v>0</v>
      </c>
      <c r="O375" s="6">
        <v>768.38</v>
      </c>
      <c r="P375" s="6">
        <v>0</v>
      </c>
      <c r="Q375" s="6">
        <v>0</v>
      </c>
      <c r="R375" s="5">
        <v>0</v>
      </c>
      <c r="S375" s="38"/>
    </row>
    <row r="376" spans="1:19" ht="63" customHeight="1" x14ac:dyDescent="0.2">
      <c r="A376" s="3"/>
      <c r="B376" s="10">
        <v>303030002</v>
      </c>
      <c r="C376" s="9" t="s">
        <v>194</v>
      </c>
      <c r="D376" s="8" t="s">
        <v>198</v>
      </c>
      <c r="E376" s="7" t="s">
        <v>0</v>
      </c>
      <c r="F376" s="7"/>
      <c r="G376" s="80"/>
      <c r="H376" s="80"/>
      <c r="I376" s="80"/>
      <c r="J376" s="80"/>
      <c r="K376" s="80"/>
      <c r="L376" s="80"/>
      <c r="M376" s="6">
        <f>M377</f>
        <v>194672.25400000002</v>
      </c>
      <c r="N376" s="6">
        <v>178784.19399999999</v>
      </c>
      <c r="O376" s="6">
        <f>O377</f>
        <v>594948.61</v>
      </c>
      <c r="P376" s="6">
        <v>127247.988</v>
      </c>
      <c r="Q376" s="6">
        <v>148020.109</v>
      </c>
      <c r="R376" s="5">
        <v>113594.742</v>
      </c>
      <c r="S376" s="38"/>
    </row>
    <row r="377" spans="1:19" ht="32.25" customHeight="1" x14ac:dyDescent="0.2">
      <c r="A377" s="3"/>
      <c r="B377" s="10"/>
      <c r="C377" s="9" t="s">
        <v>0</v>
      </c>
      <c r="D377" s="8" t="s">
        <v>0</v>
      </c>
      <c r="E377" s="7" t="s">
        <v>89</v>
      </c>
      <c r="F377" s="7"/>
      <c r="G377" s="80"/>
      <c r="H377" s="80"/>
      <c r="I377" s="80"/>
      <c r="J377" s="80"/>
      <c r="K377" s="80"/>
      <c r="L377" s="80"/>
      <c r="M377" s="6">
        <f>M378+M379+M380</f>
        <v>194672.25400000002</v>
      </c>
      <c r="N377" s="6">
        <f>N378+N379+N380</f>
        <v>178784.193</v>
      </c>
      <c r="O377" s="6">
        <f>O378+O379+O380</f>
        <v>594948.61</v>
      </c>
      <c r="P377" s="6">
        <v>127247.988</v>
      </c>
      <c r="Q377" s="6">
        <v>148020.109</v>
      </c>
      <c r="R377" s="5">
        <v>113594.742</v>
      </c>
      <c r="S377" s="38"/>
    </row>
    <row r="378" spans="1:19" ht="188.25" customHeight="1" x14ac:dyDescent="0.2">
      <c r="A378" s="3"/>
      <c r="B378" s="10">
        <v>303030002</v>
      </c>
      <c r="C378" s="9" t="s">
        <v>194</v>
      </c>
      <c r="D378" s="8"/>
      <c r="E378" s="46"/>
      <c r="F378" s="13" t="s">
        <v>197</v>
      </c>
      <c r="G378" s="13" t="s">
        <v>196</v>
      </c>
      <c r="H378" s="43" t="s">
        <v>653</v>
      </c>
      <c r="I378" s="43" t="s">
        <v>969</v>
      </c>
      <c r="J378" s="13" t="s">
        <v>1</v>
      </c>
      <c r="K378" s="12">
        <v>10</v>
      </c>
      <c r="L378" s="12">
        <v>3</v>
      </c>
      <c r="M378" s="11">
        <v>191425.372</v>
      </c>
      <c r="N378" s="11">
        <v>175973.878</v>
      </c>
      <c r="O378" s="11">
        <v>593561.35</v>
      </c>
      <c r="P378" s="11">
        <v>0</v>
      </c>
      <c r="Q378" s="11">
        <v>0</v>
      </c>
      <c r="R378" s="5">
        <v>0</v>
      </c>
      <c r="S378" s="38"/>
    </row>
    <row r="379" spans="1:19" ht="255" customHeight="1" x14ac:dyDescent="0.2">
      <c r="A379" s="3"/>
      <c r="B379" s="10">
        <v>303030002</v>
      </c>
      <c r="C379" s="9" t="s">
        <v>194</v>
      </c>
      <c r="D379" s="8"/>
      <c r="E379" s="46"/>
      <c r="F379" s="13" t="s">
        <v>119</v>
      </c>
      <c r="G379" s="13" t="s">
        <v>195</v>
      </c>
      <c r="H379" s="43" t="s">
        <v>970</v>
      </c>
      <c r="I379" s="43" t="s">
        <v>971</v>
      </c>
      <c r="J379" s="13" t="s">
        <v>1</v>
      </c>
      <c r="K379" s="12">
        <v>10</v>
      </c>
      <c r="L379" s="12">
        <v>3</v>
      </c>
      <c r="M379" s="11">
        <v>1899.105</v>
      </c>
      <c r="N379" s="11">
        <v>1475.566</v>
      </c>
      <c r="O379" s="11">
        <v>0</v>
      </c>
      <c r="P379" s="11">
        <v>5769.4669999999996</v>
      </c>
      <c r="Q379" s="11">
        <v>4789.4669999999996</v>
      </c>
      <c r="R379" s="5">
        <v>6739.2</v>
      </c>
      <c r="S379" s="38"/>
    </row>
    <row r="380" spans="1:19" ht="220.5" customHeight="1" x14ac:dyDescent="0.2">
      <c r="A380" s="3"/>
      <c r="B380" s="10">
        <v>303030002</v>
      </c>
      <c r="C380" s="9" t="s">
        <v>194</v>
      </c>
      <c r="D380" s="8"/>
      <c r="E380" s="46"/>
      <c r="F380" s="13" t="s">
        <v>193</v>
      </c>
      <c r="G380" s="13" t="s">
        <v>192</v>
      </c>
      <c r="H380" s="43" t="s">
        <v>972</v>
      </c>
      <c r="I380" s="43" t="s">
        <v>973</v>
      </c>
      <c r="J380" s="43" t="s">
        <v>974</v>
      </c>
      <c r="K380" s="12">
        <v>10</v>
      </c>
      <c r="L380" s="12">
        <v>3</v>
      </c>
      <c r="M380" s="11">
        <v>1347.777</v>
      </c>
      <c r="N380" s="11">
        <v>1334.749</v>
      </c>
      <c r="O380" s="11">
        <v>1387.26</v>
      </c>
      <c r="P380" s="11">
        <v>1324.421</v>
      </c>
      <c r="Q380" s="11">
        <v>1258.8420000000001</v>
      </c>
      <c r="R380" s="5">
        <v>1258.8420000000001</v>
      </c>
      <c r="S380" s="38"/>
    </row>
    <row r="381" spans="1:19" ht="209.25" customHeight="1" x14ac:dyDescent="0.2">
      <c r="A381" s="3"/>
      <c r="B381" s="10"/>
      <c r="C381" s="9"/>
      <c r="D381" s="51" t="s">
        <v>569</v>
      </c>
      <c r="E381" s="20"/>
      <c r="F381" s="20"/>
      <c r="G381" s="13"/>
      <c r="H381" s="13"/>
      <c r="I381" s="13"/>
      <c r="J381" s="13"/>
      <c r="K381" s="12"/>
      <c r="L381" s="12"/>
      <c r="M381" s="60">
        <f t="shared" ref="M381:R381" si="84">M382+M392+M465</f>
        <v>1389587.449</v>
      </c>
      <c r="N381" s="60">
        <f t="shared" si="84"/>
        <v>1380757.6769999999</v>
      </c>
      <c r="O381" s="60">
        <f t="shared" si="84"/>
        <v>1494833.3409999995</v>
      </c>
      <c r="P381" s="60">
        <f t="shared" si="84"/>
        <v>1598048.1800000002</v>
      </c>
      <c r="Q381" s="60">
        <f t="shared" si="84"/>
        <v>1595400.7799999998</v>
      </c>
      <c r="R381" s="79">
        <f t="shared" si="84"/>
        <v>1599628.8800000001</v>
      </c>
      <c r="S381" s="73">
        <f>O384+O387+O394+O401+O417+O421+O424+O443+O452+O461</f>
        <v>152365.09900000002</v>
      </c>
    </row>
    <row r="382" spans="1:19" ht="48.75" customHeight="1" x14ac:dyDescent="0.2">
      <c r="A382" s="3"/>
      <c r="B382" s="10"/>
      <c r="C382" s="9"/>
      <c r="D382" s="51" t="s">
        <v>570</v>
      </c>
      <c r="E382" s="20"/>
      <c r="F382" s="20"/>
      <c r="G382" s="13"/>
      <c r="H382" s="13"/>
      <c r="I382" s="13"/>
      <c r="J382" s="13"/>
      <c r="K382" s="12"/>
      <c r="L382" s="12"/>
      <c r="M382" s="60">
        <f t="shared" ref="M382:R382" si="85">M383+M386+M389</f>
        <v>10424.083999999999</v>
      </c>
      <c r="N382" s="60">
        <f t="shared" si="85"/>
        <v>9641.5339999999997</v>
      </c>
      <c r="O382" s="60">
        <f t="shared" si="85"/>
        <v>15168.656000000001</v>
      </c>
      <c r="P382" s="60">
        <f t="shared" si="85"/>
        <v>16624.3</v>
      </c>
      <c r="Q382" s="60">
        <f t="shared" si="85"/>
        <v>15603.699999999999</v>
      </c>
      <c r="R382" s="79">
        <f t="shared" si="85"/>
        <v>15838.3</v>
      </c>
      <c r="S382" s="38"/>
    </row>
    <row r="383" spans="1:19" ht="32.25" customHeight="1" x14ac:dyDescent="0.2">
      <c r="A383" s="3"/>
      <c r="B383" s="10">
        <v>304010001</v>
      </c>
      <c r="C383" s="9" t="s">
        <v>98</v>
      </c>
      <c r="D383" s="8" t="s">
        <v>191</v>
      </c>
      <c r="E383" s="7" t="s">
        <v>0</v>
      </c>
      <c r="F383" s="7"/>
      <c r="G383" s="80"/>
      <c r="H383" s="80"/>
      <c r="I383" s="80"/>
      <c r="J383" s="80"/>
      <c r="K383" s="80"/>
      <c r="L383" s="80"/>
      <c r="M383" s="6">
        <f t="shared" ref="M383:O384" si="86">M384</f>
        <v>4951.3999999999996</v>
      </c>
      <c r="N383" s="6">
        <f t="shared" si="86"/>
        <v>4951.3999999999996</v>
      </c>
      <c r="O383" s="6">
        <f t="shared" si="86"/>
        <v>4837.6000000000004</v>
      </c>
      <c r="P383" s="6">
        <v>4183.8999999999996</v>
      </c>
      <c r="Q383" s="6">
        <v>3162.7</v>
      </c>
      <c r="R383" s="5">
        <v>3397.4</v>
      </c>
      <c r="S383" s="38"/>
    </row>
    <row r="384" spans="1:19" ht="21.75" customHeight="1" x14ac:dyDescent="0.2">
      <c r="A384" s="3"/>
      <c r="B384" s="10"/>
      <c r="C384" s="9" t="s">
        <v>0</v>
      </c>
      <c r="D384" s="8" t="s">
        <v>0</v>
      </c>
      <c r="E384" s="7" t="s">
        <v>84</v>
      </c>
      <c r="F384" s="7"/>
      <c r="G384" s="80"/>
      <c r="H384" s="80"/>
      <c r="I384" s="80"/>
      <c r="J384" s="80"/>
      <c r="K384" s="80"/>
      <c r="L384" s="80"/>
      <c r="M384" s="6">
        <f t="shared" si="86"/>
        <v>4951.3999999999996</v>
      </c>
      <c r="N384" s="6">
        <f t="shared" si="86"/>
        <v>4951.3999999999996</v>
      </c>
      <c r="O384" s="6">
        <f t="shared" si="86"/>
        <v>4837.6000000000004</v>
      </c>
      <c r="P384" s="6">
        <v>4183.8999999999996</v>
      </c>
      <c r="Q384" s="6">
        <v>3162.7</v>
      </c>
      <c r="R384" s="5">
        <v>3397.4</v>
      </c>
      <c r="S384" s="38"/>
    </row>
    <row r="385" spans="1:19" ht="409.5" customHeight="1" x14ac:dyDescent="0.2">
      <c r="A385" s="3"/>
      <c r="B385" s="10">
        <v>304010001</v>
      </c>
      <c r="C385" s="9" t="s">
        <v>98</v>
      </c>
      <c r="D385" s="8"/>
      <c r="E385" s="46"/>
      <c r="F385" s="13" t="s">
        <v>190</v>
      </c>
      <c r="G385" s="13" t="s">
        <v>189</v>
      </c>
      <c r="H385" s="43" t="s">
        <v>975</v>
      </c>
      <c r="I385" s="43" t="s">
        <v>976</v>
      </c>
      <c r="J385" s="43" t="s">
        <v>977</v>
      </c>
      <c r="K385" s="12">
        <v>3</v>
      </c>
      <c r="L385" s="12">
        <v>4</v>
      </c>
      <c r="M385" s="6">
        <v>4951.3999999999996</v>
      </c>
      <c r="N385" s="6">
        <v>4951.3999999999996</v>
      </c>
      <c r="O385" s="6">
        <v>4837.6000000000004</v>
      </c>
      <c r="P385" s="6">
        <v>4183.8999999999996</v>
      </c>
      <c r="Q385" s="6">
        <v>3162.7</v>
      </c>
      <c r="R385" s="5">
        <v>3397.4</v>
      </c>
      <c r="S385" s="38"/>
    </row>
    <row r="386" spans="1:19" ht="32.25" customHeight="1" x14ac:dyDescent="0.2">
      <c r="A386" s="3"/>
      <c r="B386" s="10">
        <v>304010002</v>
      </c>
      <c r="C386" s="9" t="s">
        <v>93</v>
      </c>
      <c r="D386" s="8" t="s">
        <v>188</v>
      </c>
      <c r="E386" s="7" t="s">
        <v>0</v>
      </c>
      <c r="F386" s="7"/>
      <c r="G386" s="80"/>
      <c r="H386" s="80"/>
      <c r="I386" s="80"/>
      <c r="J386" s="80"/>
      <c r="K386" s="80"/>
      <c r="L386" s="80"/>
      <c r="M386" s="6">
        <v>4.5</v>
      </c>
      <c r="N386" s="6">
        <v>4.5</v>
      </c>
      <c r="O386" s="6">
        <v>35.4</v>
      </c>
      <c r="P386" s="6">
        <v>5.6</v>
      </c>
      <c r="Q386" s="6">
        <v>6.2</v>
      </c>
      <c r="R386" s="5">
        <v>6.1</v>
      </c>
      <c r="S386" s="38"/>
    </row>
    <row r="387" spans="1:19" ht="21.75" customHeight="1" x14ac:dyDescent="0.2">
      <c r="A387" s="3"/>
      <c r="B387" s="10"/>
      <c r="C387" s="9" t="s">
        <v>0</v>
      </c>
      <c r="D387" s="8" t="s">
        <v>0</v>
      </c>
      <c r="E387" s="7" t="s">
        <v>84</v>
      </c>
      <c r="F387" s="7"/>
      <c r="G387" s="80"/>
      <c r="H387" s="80"/>
      <c r="I387" s="80"/>
      <c r="J387" s="80"/>
      <c r="K387" s="80"/>
      <c r="L387" s="80"/>
      <c r="M387" s="6">
        <v>4.5</v>
      </c>
      <c r="N387" s="6">
        <v>4.5</v>
      </c>
      <c r="O387" s="6">
        <v>35.4</v>
      </c>
      <c r="P387" s="6">
        <v>5.6</v>
      </c>
      <c r="Q387" s="6">
        <v>6.2</v>
      </c>
      <c r="R387" s="5">
        <v>6.1</v>
      </c>
      <c r="S387" s="38"/>
    </row>
    <row r="388" spans="1:19" ht="362.25" customHeight="1" x14ac:dyDescent="0.2">
      <c r="A388" s="3"/>
      <c r="B388" s="10">
        <v>304010002</v>
      </c>
      <c r="C388" s="9" t="s">
        <v>93</v>
      </c>
      <c r="D388" s="8"/>
      <c r="E388" s="46"/>
      <c r="F388" s="13" t="s">
        <v>187</v>
      </c>
      <c r="G388" s="13" t="s">
        <v>186</v>
      </c>
      <c r="H388" s="43" t="s">
        <v>978</v>
      </c>
      <c r="I388" s="43" t="s">
        <v>979</v>
      </c>
      <c r="J388" s="43" t="s">
        <v>980</v>
      </c>
      <c r="K388" s="12">
        <v>1</v>
      </c>
      <c r="L388" s="12">
        <v>5</v>
      </c>
      <c r="M388" s="11">
        <v>4.5</v>
      </c>
      <c r="N388" s="11">
        <v>4.5</v>
      </c>
      <c r="O388" s="11">
        <v>35.4</v>
      </c>
      <c r="P388" s="11">
        <v>5.6</v>
      </c>
      <c r="Q388" s="11">
        <v>6.2</v>
      </c>
      <c r="R388" s="5">
        <v>6.1</v>
      </c>
      <c r="S388" s="38"/>
    </row>
    <row r="389" spans="1:19" ht="112.5" customHeight="1" x14ac:dyDescent="0.2">
      <c r="A389" s="3"/>
      <c r="B389" s="10">
        <v>304010015</v>
      </c>
      <c r="C389" s="9" t="s">
        <v>184</v>
      </c>
      <c r="D389" s="8" t="s">
        <v>185</v>
      </c>
      <c r="E389" s="7" t="s">
        <v>0</v>
      </c>
      <c r="F389" s="7"/>
      <c r="G389" s="80"/>
      <c r="H389" s="80"/>
      <c r="I389" s="80"/>
      <c r="J389" s="80"/>
      <c r="K389" s="80"/>
      <c r="L389" s="80"/>
      <c r="M389" s="6">
        <v>5468.1840000000002</v>
      </c>
      <c r="N389" s="6">
        <v>4685.634</v>
      </c>
      <c r="O389" s="6">
        <f>O390</f>
        <v>10295.656000000001</v>
      </c>
      <c r="P389" s="6">
        <v>12434.8</v>
      </c>
      <c r="Q389" s="6">
        <v>12434.8</v>
      </c>
      <c r="R389" s="5">
        <v>12434.8</v>
      </c>
      <c r="S389" s="38"/>
    </row>
    <row r="390" spans="1:19" ht="32.25" customHeight="1" x14ac:dyDescent="0.2">
      <c r="A390" s="3"/>
      <c r="B390" s="10"/>
      <c r="C390" s="9" t="s">
        <v>0</v>
      </c>
      <c r="D390" s="8" t="s">
        <v>0</v>
      </c>
      <c r="E390" s="7" t="s">
        <v>89</v>
      </c>
      <c r="F390" s="7"/>
      <c r="G390" s="80"/>
      <c r="H390" s="80"/>
      <c r="I390" s="80"/>
      <c r="J390" s="80"/>
      <c r="K390" s="80"/>
      <c r="L390" s="80"/>
      <c r="M390" s="6">
        <v>5468.1840000000002</v>
      </c>
      <c r="N390" s="6">
        <v>4685.634</v>
      </c>
      <c r="O390" s="6">
        <f>O391</f>
        <v>10295.656000000001</v>
      </c>
      <c r="P390" s="6">
        <v>12434.8</v>
      </c>
      <c r="Q390" s="6">
        <v>12434.8</v>
      </c>
      <c r="R390" s="5">
        <v>12434.8</v>
      </c>
      <c r="S390" s="38"/>
    </row>
    <row r="391" spans="1:19" ht="360.75" customHeight="1" x14ac:dyDescent="0.2">
      <c r="A391" s="3"/>
      <c r="B391" s="10">
        <v>304010015</v>
      </c>
      <c r="C391" s="9" t="s">
        <v>184</v>
      </c>
      <c r="D391" s="8"/>
      <c r="E391" s="46"/>
      <c r="F391" s="13" t="s">
        <v>183</v>
      </c>
      <c r="G391" s="13" t="s">
        <v>182</v>
      </c>
      <c r="H391" s="43" t="s">
        <v>981</v>
      </c>
      <c r="I391" s="43" t="s">
        <v>982</v>
      </c>
      <c r="J391" s="43" t="s">
        <v>983</v>
      </c>
      <c r="K391" s="12">
        <v>10</v>
      </c>
      <c r="L391" s="12">
        <v>3</v>
      </c>
      <c r="M391" s="11">
        <v>5468.1840000000002</v>
      </c>
      <c r="N391" s="11">
        <v>4685.634</v>
      </c>
      <c r="O391" s="11">
        <v>10295.656000000001</v>
      </c>
      <c r="P391" s="11">
        <v>12343.8</v>
      </c>
      <c r="Q391" s="11">
        <v>12434.8</v>
      </c>
      <c r="R391" s="5">
        <v>12434.8</v>
      </c>
      <c r="S391" s="38"/>
    </row>
    <row r="392" spans="1:19" ht="51" customHeight="1" x14ac:dyDescent="0.2">
      <c r="A392" s="3"/>
      <c r="B392" s="10"/>
      <c r="C392" s="9"/>
      <c r="D392" s="51" t="s">
        <v>571</v>
      </c>
      <c r="E392" s="20"/>
      <c r="F392" s="20"/>
      <c r="G392" s="13"/>
      <c r="H392" s="13"/>
      <c r="I392" s="13"/>
      <c r="J392" s="13"/>
      <c r="K392" s="12"/>
      <c r="L392" s="12"/>
      <c r="M392" s="60">
        <f t="shared" ref="M392:R392" si="87">M393+M400+M416+M420+M423+M426+M430+M433+M438+M442+M445+M448+M451+M454+M457+M460</f>
        <v>1376438.48</v>
      </c>
      <c r="N392" s="60">
        <f t="shared" si="87"/>
        <v>1368779.129</v>
      </c>
      <c r="O392" s="60">
        <f t="shared" si="87"/>
        <v>1474539.2449999996</v>
      </c>
      <c r="P392" s="60">
        <f t="shared" si="87"/>
        <v>1581423.8800000001</v>
      </c>
      <c r="Q392" s="60">
        <f t="shared" si="87"/>
        <v>1579797.0799999998</v>
      </c>
      <c r="R392" s="79">
        <f t="shared" si="87"/>
        <v>1583790.58</v>
      </c>
      <c r="S392" s="38"/>
    </row>
    <row r="393" spans="1:19" ht="72.75" customHeight="1" x14ac:dyDescent="0.2">
      <c r="A393" s="3"/>
      <c r="B393" s="10">
        <v>304020001</v>
      </c>
      <c r="C393" s="9" t="s">
        <v>178</v>
      </c>
      <c r="D393" s="8" t="s">
        <v>181</v>
      </c>
      <c r="E393" s="7" t="s">
        <v>0</v>
      </c>
      <c r="F393" s="7"/>
      <c r="G393" s="80"/>
      <c r="H393" s="80"/>
      <c r="I393" s="80"/>
      <c r="J393" s="80"/>
      <c r="K393" s="80"/>
      <c r="L393" s="80"/>
      <c r="M393" s="6">
        <f>M394</f>
        <v>9876.0960000000014</v>
      </c>
      <c r="N393" s="6">
        <f>N394</f>
        <v>9834.6719999999987</v>
      </c>
      <c r="O393" s="6">
        <f>O394</f>
        <v>4769.6959999999999</v>
      </c>
      <c r="P393" s="6">
        <v>4878.5950000000003</v>
      </c>
      <c r="Q393" s="6">
        <v>4890.2920000000004</v>
      </c>
      <c r="R393" s="5">
        <v>4897.4920000000002</v>
      </c>
      <c r="S393" s="38"/>
    </row>
    <row r="394" spans="1:19" ht="21.75" customHeight="1" x14ac:dyDescent="0.2">
      <c r="A394" s="3"/>
      <c r="B394" s="10"/>
      <c r="C394" s="9" t="s">
        <v>0</v>
      </c>
      <c r="D394" s="8" t="s">
        <v>0</v>
      </c>
      <c r="E394" s="7" t="s">
        <v>84</v>
      </c>
      <c r="F394" s="7"/>
      <c r="G394" s="80"/>
      <c r="H394" s="80"/>
      <c r="I394" s="80"/>
      <c r="J394" s="80"/>
      <c r="K394" s="80"/>
      <c r="L394" s="80"/>
      <c r="M394" s="6">
        <f>M395+M396+M397+M398+M399</f>
        <v>9876.0960000000014</v>
      </c>
      <c r="N394" s="6">
        <f>N395+N396+N397+N398+N399</f>
        <v>9834.6719999999987</v>
      </c>
      <c r="O394" s="6">
        <f>O395+O396+O397+O398+O399</f>
        <v>4769.6959999999999</v>
      </c>
      <c r="P394" s="6">
        <v>4878.5950000000003</v>
      </c>
      <c r="Q394" s="6">
        <v>4890.2920000000004</v>
      </c>
      <c r="R394" s="5">
        <v>4897.4920000000002</v>
      </c>
      <c r="S394" s="73">
        <f>M389+M414+M431+M434</f>
        <v>15072.558000000001</v>
      </c>
    </row>
    <row r="395" spans="1:19" ht="393" customHeight="1" x14ac:dyDescent="0.2">
      <c r="A395" s="3"/>
      <c r="B395" s="10">
        <v>304020001</v>
      </c>
      <c r="C395" s="9" t="s">
        <v>178</v>
      </c>
      <c r="D395" s="8"/>
      <c r="E395" s="46"/>
      <c r="F395" s="13" t="s">
        <v>180</v>
      </c>
      <c r="G395" s="13" t="s">
        <v>179</v>
      </c>
      <c r="H395" s="43" t="s">
        <v>984</v>
      </c>
      <c r="I395" s="43" t="s">
        <v>985</v>
      </c>
      <c r="J395" s="13" t="s">
        <v>1</v>
      </c>
      <c r="K395" s="12">
        <v>8</v>
      </c>
      <c r="L395" s="12">
        <v>4</v>
      </c>
      <c r="M395" s="11">
        <v>175.3</v>
      </c>
      <c r="N395" s="11">
        <v>175.3</v>
      </c>
      <c r="O395" s="11">
        <v>177.8</v>
      </c>
      <c r="P395" s="11">
        <v>179.6</v>
      </c>
      <c r="Q395" s="11">
        <v>183.4</v>
      </c>
      <c r="R395" s="5">
        <v>188.6</v>
      </c>
      <c r="S395" s="38"/>
    </row>
    <row r="396" spans="1:19" ht="195" customHeight="1" x14ac:dyDescent="0.2">
      <c r="A396" s="3"/>
      <c r="B396" s="10">
        <v>304020001</v>
      </c>
      <c r="C396" s="9" t="s">
        <v>178</v>
      </c>
      <c r="D396" s="8"/>
      <c r="E396" s="46"/>
      <c r="F396" s="13" t="s">
        <v>177</v>
      </c>
      <c r="G396" s="13" t="s">
        <v>176</v>
      </c>
      <c r="H396" s="43" t="s">
        <v>986</v>
      </c>
      <c r="I396" s="43" t="s">
        <v>877</v>
      </c>
      <c r="J396" s="43" t="s">
        <v>987</v>
      </c>
      <c r="K396" s="12">
        <v>1</v>
      </c>
      <c r="L396" s="12">
        <v>13</v>
      </c>
      <c r="M396" s="11">
        <v>4370.7049999999999</v>
      </c>
      <c r="N396" s="11">
        <v>4370.7039999999997</v>
      </c>
      <c r="O396" s="11">
        <v>2255.989</v>
      </c>
      <c r="P396" s="11">
        <v>1875.204</v>
      </c>
      <c r="Q396" s="11">
        <v>1875.933</v>
      </c>
      <c r="R396" s="5">
        <v>1877.933</v>
      </c>
      <c r="S396" s="38"/>
    </row>
    <row r="397" spans="1:19" ht="202.5" customHeight="1" x14ac:dyDescent="0.2">
      <c r="A397" s="3"/>
      <c r="B397" s="10">
        <v>304020001</v>
      </c>
      <c r="C397" s="9" t="s">
        <v>178</v>
      </c>
      <c r="D397" s="8"/>
      <c r="E397" s="46"/>
      <c r="F397" s="13" t="s">
        <v>177</v>
      </c>
      <c r="G397" s="13" t="s">
        <v>176</v>
      </c>
      <c r="H397" s="43" t="s">
        <v>986</v>
      </c>
      <c r="I397" s="43" t="s">
        <v>877</v>
      </c>
      <c r="J397" s="43" t="s">
        <v>987</v>
      </c>
      <c r="K397" s="12">
        <v>4</v>
      </c>
      <c r="L397" s="12">
        <v>12</v>
      </c>
      <c r="M397" s="11">
        <v>921.98199999999997</v>
      </c>
      <c r="N397" s="11">
        <v>921.98199999999997</v>
      </c>
      <c r="O397" s="11">
        <v>765.82299999999998</v>
      </c>
      <c r="P397" s="11">
        <v>331.60899999999998</v>
      </c>
      <c r="Q397" s="11">
        <v>338.77699999999999</v>
      </c>
      <c r="R397" s="5">
        <v>338.77699999999999</v>
      </c>
      <c r="S397" s="38"/>
    </row>
    <row r="398" spans="1:19" ht="206.25" customHeight="1" x14ac:dyDescent="0.2">
      <c r="A398" s="3"/>
      <c r="B398" s="10"/>
      <c r="C398" s="9"/>
      <c r="D398" s="8"/>
      <c r="E398" s="46"/>
      <c r="F398" s="13" t="s">
        <v>177</v>
      </c>
      <c r="G398" s="13" t="s">
        <v>176</v>
      </c>
      <c r="H398" s="43" t="s">
        <v>986</v>
      </c>
      <c r="I398" s="43" t="s">
        <v>877</v>
      </c>
      <c r="J398" s="43" t="s">
        <v>987</v>
      </c>
      <c r="K398" s="12">
        <v>7</v>
      </c>
      <c r="L398" s="12">
        <v>5</v>
      </c>
      <c r="M398" s="11">
        <v>7</v>
      </c>
      <c r="N398" s="11">
        <v>7</v>
      </c>
      <c r="O398" s="11"/>
      <c r="P398" s="11">
        <v>0</v>
      </c>
      <c r="Q398" s="11">
        <v>0</v>
      </c>
      <c r="R398" s="5">
        <v>0</v>
      </c>
      <c r="S398" s="38"/>
    </row>
    <row r="399" spans="1:19" ht="213" customHeight="1" x14ac:dyDescent="0.2">
      <c r="A399" s="3"/>
      <c r="B399" s="10">
        <v>304020001</v>
      </c>
      <c r="C399" s="9" t="s">
        <v>178</v>
      </c>
      <c r="D399" s="8"/>
      <c r="E399" s="46"/>
      <c r="F399" s="13" t="s">
        <v>177</v>
      </c>
      <c r="G399" s="13" t="s">
        <v>176</v>
      </c>
      <c r="H399" s="43" t="s">
        <v>986</v>
      </c>
      <c r="I399" s="43" t="s">
        <v>877</v>
      </c>
      <c r="J399" s="43" t="s">
        <v>987</v>
      </c>
      <c r="K399" s="12">
        <v>10</v>
      </c>
      <c r="L399" s="12">
        <v>6</v>
      </c>
      <c r="M399" s="11">
        <v>4401.1090000000004</v>
      </c>
      <c r="N399" s="11">
        <v>4359.6859999999997</v>
      </c>
      <c r="O399" s="11">
        <v>1570.0840000000001</v>
      </c>
      <c r="P399" s="11">
        <v>2492.1819999999998</v>
      </c>
      <c r="Q399" s="11">
        <v>2492.1819999999998</v>
      </c>
      <c r="R399" s="5">
        <v>2492.1819999999998</v>
      </c>
      <c r="S399" s="38"/>
    </row>
    <row r="400" spans="1:19" ht="94.5" customHeight="1" x14ac:dyDescent="0.2">
      <c r="A400" s="3"/>
      <c r="B400" s="10">
        <v>304020002</v>
      </c>
      <c r="C400" s="9" t="s">
        <v>163</v>
      </c>
      <c r="D400" s="8" t="s">
        <v>175</v>
      </c>
      <c r="E400" s="7" t="s">
        <v>0</v>
      </c>
      <c r="F400" s="7"/>
      <c r="G400" s="80"/>
      <c r="H400" s="80"/>
      <c r="I400" s="80"/>
      <c r="J400" s="80"/>
      <c r="K400" s="80"/>
      <c r="L400" s="80"/>
      <c r="M400" s="6">
        <f>M401+M408+M410+M414</f>
        <v>21543.061000000002</v>
      </c>
      <c r="N400" s="6">
        <f>N401+N408+N410+N414</f>
        <v>21536.052</v>
      </c>
      <c r="O400" s="6">
        <f>O401+O410+O414+O408</f>
        <v>28065.461000000003</v>
      </c>
      <c r="P400" s="6">
        <v>29727.298999999999</v>
      </c>
      <c r="Q400" s="6">
        <v>29690.169000000002</v>
      </c>
      <c r="R400" s="5">
        <v>29724.569</v>
      </c>
      <c r="S400" s="38"/>
    </row>
    <row r="401" spans="1:19" ht="21.75" customHeight="1" x14ac:dyDescent="0.2">
      <c r="A401" s="3"/>
      <c r="B401" s="10"/>
      <c r="C401" s="9" t="s">
        <v>0</v>
      </c>
      <c r="D401" s="8" t="s">
        <v>0</v>
      </c>
      <c r="E401" s="7" t="s">
        <v>84</v>
      </c>
      <c r="F401" s="7"/>
      <c r="G401" s="80"/>
      <c r="H401" s="80"/>
      <c r="I401" s="80"/>
      <c r="J401" s="80"/>
      <c r="K401" s="80"/>
      <c r="L401" s="80"/>
      <c r="M401" s="6">
        <f>M402+M403+M404+M405+M406+M407</f>
        <v>21470.361000000001</v>
      </c>
      <c r="N401" s="6">
        <f t="shared" ref="N401" si="88">N402+N403+N404+N405+N406+N407</f>
        <v>21463.351999999999</v>
      </c>
      <c r="O401" s="6">
        <f>O402+O403+O404+O405+O406+O407</f>
        <v>27701.501</v>
      </c>
      <c r="P401" s="6">
        <v>29281.519</v>
      </c>
      <c r="Q401" s="6">
        <v>29244.388999999999</v>
      </c>
      <c r="R401" s="5">
        <v>29278.789000000001</v>
      </c>
      <c r="S401" s="38"/>
    </row>
    <row r="402" spans="1:19" ht="333" customHeight="1" x14ac:dyDescent="0.2">
      <c r="A402" s="3"/>
      <c r="B402" s="10">
        <v>304020002</v>
      </c>
      <c r="C402" s="9" t="s">
        <v>163</v>
      </c>
      <c r="D402" s="8"/>
      <c r="E402" s="46"/>
      <c r="F402" s="13" t="s">
        <v>174</v>
      </c>
      <c r="G402" s="13" t="s">
        <v>173</v>
      </c>
      <c r="H402" s="43" t="s">
        <v>988</v>
      </c>
      <c r="I402" s="43" t="s">
        <v>989</v>
      </c>
      <c r="J402" s="43" t="s">
        <v>990</v>
      </c>
      <c r="K402" s="12">
        <v>10</v>
      </c>
      <c r="L402" s="12">
        <v>6</v>
      </c>
      <c r="M402" s="11">
        <v>0</v>
      </c>
      <c r="N402" s="11">
        <v>0</v>
      </c>
      <c r="O402" s="11">
        <v>0</v>
      </c>
      <c r="P402" s="11">
        <v>125.1</v>
      </c>
      <c r="Q402" s="11">
        <v>125.1</v>
      </c>
      <c r="R402" s="5">
        <v>125.1</v>
      </c>
      <c r="S402" s="38"/>
    </row>
    <row r="403" spans="1:19" ht="190.5" customHeight="1" x14ac:dyDescent="0.2">
      <c r="A403" s="3"/>
      <c r="B403" s="10">
        <v>304020002</v>
      </c>
      <c r="C403" s="9" t="s">
        <v>163</v>
      </c>
      <c r="D403" s="8"/>
      <c r="E403" s="46"/>
      <c r="F403" s="13" t="s">
        <v>172</v>
      </c>
      <c r="G403" s="13" t="s">
        <v>171</v>
      </c>
      <c r="H403" s="43" t="s">
        <v>991</v>
      </c>
      <c r="I403" s="43" t="s">
        <v>945</v>
      </c>
      <c r="J403" s="43" t="s">
        <v>992</v>
      </c>
      <c r="K403" s="12">
        <v>1</v>
      </c>
      <c r="L403" s="12">
        <v>13</v>
      </c>
      <c r="M403" s="11">
        <v>8682.3430000000008</v>
      </c>
      <c r="N403" s="11">
        <v>8682.3430000000008</v>
      </c>
      <c r="O403" s="11">
        <v>11583.843000000001</v>
      </c>
      <c r="P403" s="11">
        <v>12002.902</v>
      </c>
      <c r="Q403" s="11">
        <v>11965.772000000001</v>
      </c>
      <c r="R403" s="5">
        <v>12000.172</v>
      </c>
      <c r="S403" s="38"/>
    </row>
    <row r="404" spans="1:19" ht="183" customHeight="1" x14ac:dyDescent="0.2">
      <c r="A404" s="3"/>
      <c r="B404" s="10">
        <v>304020002</v>
      </c>
      <c r="C404" s="9" t="s">
        <v>163</v>
      </c>
      <c r="D404" s="8"/>
      <c r="E404" s="46"/>
      <c r="F404" s="13" t="s">
        <v>172</v>
      </c>
      <c r="G404" s="13" t="s">
        <v>171</v>
      </c>
      <c r="H404" s="43" t="s">
        <v>991</v>
      </c>
      <c r="I404" s="43" t="s">
        <v>945</v>
      </c>
      <c r="J404" s="43" t="s">
        <v>992</v>
      </c>
      <c r="K404" s="12">
        <v>3</v>
      </c>
      <c r="L404" s="12">
        <v>4</v>
      </c>
      <c r="M404" s="11">
        <v>470.00900000000001</v>
      </c>
      <c r="N404" s="11">
        <v>470.00900000000001</v>
      </c>
      <c r="O404" s="11">
        <v>609.79999999999995</v>
      </c>
      <c r="P404" s="11">
        <v>793.5</v>
      </c>
      <c r="Q404" s="11">
        <v>793.5</v>
      </c>
      <c r="R404" s="5">
        <v>793.5</v>
      </c>
      <c r="S404" s="38"/>
    </row>
    <row r="405" spans="1:19" ht="185.25" customHeight="1" x14ac:dyDescent="0.2">
      <c r="A405" s="3"/>
      <c r="B405" s="10"/>
      <c r="C405" s="9"/>
      <c r="D405" s="8"/>
      <c r="E405" s="46"/>
      <c r="F405" s="13" t="s">
        <v>172</v>
      </c>
      <c r="G405" s="13" t="s">
        <v>171</v>
      </c>
      <c r="H405" s="43" t="s">
        <v>991</v>
      </c>
      <c r="I405" s="43" t="s">
        <v>945</v>
      </c>
      <c r="J405" s="43" t="s">
        <v>992</v>
      </c>
      <c r="K405" s="12">
        <v>4</v>
      </c>
      <c r="L405" s="12">
        <v>5</v>
      </c>
      <c r="M405" s="11">
        <v>130.4</v>
      </c>
      <c r="N405" s="11">
        <v>130.4</v>
      </c>
      <c r="O405" s="11">
        <v>146.9</v>
      </c>
      <c r="P405" s="11"/>
      <c r="Q405" s="11"/>
      <c r="R405" s="5"/>
      <c r="S405" s="38"/>
    </row>
    <row r="406" spans="1:19" ht="189.75" customHeight="1" x14ac:dyDescent="0.2">
      <c r="A406" s="3"/>
      <c r="B406" s="10">
        <v>304020002</v>
      </c>
      <c r="C406" s="9" t="s">
        <v>163</v>
      </c>
      <c r="D406" s="8"/>
      <c r="E406" s="46"/>
      <c r="F406" s="13" t="s">
        <v>172</v>
      </c>
      <c r="G406" s="13" t="s">
        <v>171</v>
      </c>
      <c r="H406" s="43" t="s">
        <v>991</v>
      </c>
      <c r="I406" s="43" t="s">
        <v>945</v>
      </c>
      <c r="J406" s="43" t="s">
        <v>992</v>
      </c>
      <c r="K406" s="12">
        <v>4</v>
      </c>
      <c r="L406" s="12">
        <v>12</v>
      </c>
      <c r="M406" s="11">
        <v>2079.498</v>
      </c>
      <c r="N406" s="11">
        <v>2072.489</v>
      </c>
      <c r="O406" s="11">
        <v>2447.4059999999999</v>
      </c>
      <c r="P406" s="11">
        <v>2829.5230000000001</v>
      </c>
      <c r="Q406" s="11">
        <v>2829.5230000000001</v>
      </c>
      <c r="R406" s="5">
        <v>2829.5230000000001</v>
      </c>
      <c r="S406" s="38"/>
    </row>
    <row r="407" spans="1:19" ht="193.5" customHeight="1" x14ac:dyDescent="0.2">
      <c r="A407" s="3"/>
      <c r="B407" s="10">
        <v>304020002</v>
      </c>
      <c r="C407" s="9" t="s">
        <v>163</v>
      </c>
      <c r="D407" s="8"/>
      <c r="E407" s="46"/>
      <c r="F407" s="13" t="s">
        <v>172</v>
      </c>
      <c r="G407" s="13" t="s">
        <v>171</v>
      </c>
      <c r="H407" s="43" t="s">
        <v>991</v>
      </c>
      <c r="I407" s="43" t="s">
        <v>945</v>
      </c>
      <c r="J407" s="43" t="s">
        <v>992</v>
      </c>
      <c r="K407" s="12">
        <v>10</v>
      </c>
      <c r="L407" s="12">
        <v>6</v>
      </c>
      <c r="M407" s="11">
        <v>10108.111000000001</v>
      </c>
      <c r="N407" s="11">
        <v>10108.111000000001</v>
      </c>
      <c r="O407" s="11">
        <v>12913.552</v>
      </c>
      <c r="P407" s="11">
        <v>13530.494000000001</v>
      </c>
      <c r="Q407" s="11">
        <v>13530.494000000001</v>
      </c>
      <c r="R407" s="5">
        <v>13530.494000000001</v>
      </c>
      <c r="S407" s="38"/>
    </row>
    <row r="408" spans="1:19" ht="32.25" customHeight="1" x14ac:dyDescent="0.2">
      <c r="A408" s="3"/>
      <c r="B408" s="10"/>
      <c r="C408" s="9" t="s">
        <v>0</v>
      </c>
      <c r="D408" s="8" t="s">
        <v>0</v>
      </c>
      <c r="E408" s="7" t="s">
        <v>123</v>
      </c>
      <c r="F408" s="7"/>
      <c r="G408" s="80"/>
      <c r="H408" s="80"/>
      <c r="I408" s="80"/>
      <c r="J408" s="80"/>
      <c r="K408" s="80"/>
      <c r="L408" s="80"/>
      <c r="M408" s="6">
        <v>0</v>
      </c>
      <c r="N408" s="6">
        <v>0</v>
      </c>
      <c r="O408" s="6">
        <f>O409</f>
        <v>206.88</v>
      </c>
      <c r="P408" s="6">
        <v>322.7</v>
      </c>
      <c r="Q408" s="6">
        <v>322.7</v>
      </c>
      <c r="R408" s="5">
        <v>322.7</v>
      </c>
      <c r="S408" s="73">
        <f>O408+O427+O436+O439+O446</f>
        <v>1292951.0009999999</v>
      </c>
    </row>
    <row r="409" spans="1:19" ht="206.25" customHeight="1" x14ac:dyDescent="0.2">
      <c r="A409" s="3"/>
      <c r="B409" s="10">
        <v>304020002</v>
      </c>
      <c r="C409" s="9" t="s">
        <v>163</v>
      </c>
      <c r="D409" s="8"/>
      <c r="E409" s="46"/>
      <c r="F409" s="13" t="s">
        <v>169</v>
      </c>
      <c r="G409" s="13" t="s">
        <v>168</v>
      </c>
      <c r="H409" s="43" t="s">
        <v>993</v>
      </c>
      <c r="I409" s="43" t="s">
        <v>994</v>
      </c>
      <c r="J409" s="43" t="s">
        <v>995</v>
      </c>
      <c r="K409" s="12">
        <v>7</v>
      </c>
      <c r="L409" s="12">
        <v>9</v>
      </c>
      <c r="M409" s="11">
        <v>0</v>
      </c>
      <c r="N409" s="11">
        <v>0</v>
      </c>
      <c r="O409" s="11">
        <v>206.88</v>
      </c>
      <c r="P409" s="11">
        <v>322.7</v>
      </c>
      <c r="Q409" s="11">
        <v>322.7</v>
      </c>
      <c r="R409" s="5">
        <v>322.7</v>
      </c>
      <c r="S409" s="38"/>
    </row>
    <row r="410" spans="1:19" ht="32.25" customHeight="1" x14ac:dyDescent="0.2">
      <c r="A410" s="3"/>
      <c r="B410" s="10"/>
      <c r="C410" s="9" t="s">
        <v>0</v>
      </c>
      <c r="D410" s="8" t="s">
        <v>0</v>
      </c>
      <c r="E410" s="7" t="s">
        <v>79</v>
      </c>
      <c r="F410" s="7"/>
      <c r="G410" s="80"/>
      <c r="H410" s="80"/>
      <c r="I410" s="80"/>
      <c r="J410" s="80"/>
      <c r="K410" s="80"/>
      <c r="L410" s="80"/>
      <c r="M410" s="6">
        <f>M411+M412+M413</f>
        <v>72.699999999999989</v>
      </c>
      <c r="N410" s="6">
        <f>N411+N412+N413</f>
        <v>72.699999999999989</v>
      </c>
      <c r="O410" s="6">
        <f>O411+O412+O413</f>
        <v>127.17999999999999</v>
      </c>
      <c r="P410" s="6">
        <v>123.08</v>
      </c>
      <c r="Q410" s="6">
        <v>123.08</v>
      </c>
      <c r="R410" s="5">
        <v>123.08</v>
      </c>
      <c r="S410" s="38"/>
    </row>
    <row r="411" spans="1:19" ht="249" customHeight="1" x14ac:dyDescent="0.2">
      <c r="A411" s="3"/>
      <c r="B411" s="10">
        <v>304020002</v>
      </c>
      <c r="C411" s="9" t="s">
        <v>163</v>
      </c>
      <c r="D411" s="8"/>
      <c r="E411" s="46"/>
      <c r="F411" s="13" t="s">
        <v>167</v>
      </c>
      <c r="G411" s="13" t="s">
        <v>166</v>
      </c>
      <c r="H411" s="43" t="s">
        <v>996</v>
      </c>
      <c r="I411" s="43" t="s">
        <v>989</v>
      </c>
      <c r="J411" s="43" t="s">
        <v>997</v>
      </c>
      <c r="K411" s="12">
        <v>6</v>
      </c>
      <c r="L411" s="12">
        <v>5</v>
      </c>
      <c r="M411" s="11">
        <v>36.1</v>
      </c>
      <c r="N411" s="11">
        <v>36.1</v>
      </c>
      <c r="O411" s="11">
        <v>90.58</v>
      </c>
      <c r="P411" s="11">
        <v>86.48</v>
      </c>
      <c r="Q411" s="11">
        <v>86.48</v>
      </c>
      <c r="R411" s="5">
        <v>86.48</v>
      </c>
      <c r="S411" s="38"/>
    </row>
    <row r="412" spans="1:19" ht="144" customHeight="1" x14ac:dyDescent="0.2">
      <c r="A412" s="3"/>
      <c r="B412" s="10">
        <v>304020002</v>
      </c>
      <c r="C412" s="9" t="s">
        <v>163</v>
      </c>
      <c r="D412" s="8"/>
      <c r="E412" s="46"/>
      <c r="F412" s="13" t="s">
        <v>165</v>
      </c>
      <c r="G412" s="13" t="s">
        <v>164</v>
      </c>
      <c r="H412" s="43" t="s">
        <v>998</v>
      </c>
      <c r="I412" s="43" t="s">
        <v>999</v>
      </c>
      <c r="J412" s="43" t="s">
        <v>1000</v>
      </c>
      <c r="K412" s="12">
        <v>9</v>
      </c>
      <c r="L412" s="12">
        <v>9</v>
      </c>
      <c r="M412" s="11">
        <v>34</v>
      </c>
      <c r="N412" s="11">
        <v>34</v>
      </c>
      <c r="O412" s="11">
        <v>34</v>
      </c>
      <c r="P412" s="11">
        <v>34</v>
      </c>
      <c r="Q412" s="11">
        <v>34</v>
      </c>
      <c r="R412" s="5">
        <v>34</v>
      </c>
      <c r="S412" s="38"/>
    </row>
    <row r="413" spans="1:19" ht="174.75" customHeight="1" x14ac:dyDescent="0.2">
      <c r="A413" s="3"/>
      <c r="B413" s="10">
        <v>304020002</v>
      </c>
      <c r="C413" s="9" t="s">
        <v>163</v>
      </c>
      <c r="D413" s="8"/>
      <c r="E413" s="46"/>
      <c r="F413" s="13" t="s">
        <v>162</v>
      </c>
      <c r="G413" s="13" t="s">
        <v>108</v>
      </c>
      <c r="H413" s="43" t="s">
        <v>758</v>
      </c>
      <c r="I413" s="43" t="s">
        <v>1001</v>
      </c>
      <c r="J413" s="43" t="s">
        <v>679</v>
      </c>
      <c r="K413" s="12">
        <v>5</v>
      </c>
      <c r="L413" s="12">
        <v>5</v>
      </c>
      <c r="M413" s="11">
        <v>2.6</v>
      </c>
      <c r="N413" s="11">
        <v>2.6</v>
      </c>
      <c r="O413" s="11">
        <v>2.6</v>
      </c>
      <c r="P413" s="11">
        <v>2.6</v>
      </c>
      <c r="Q413" s="11">
        <v>2.6</v>
      </c>
      <c r="R413" s="5">
        <v>2.6</v>
      </c>
      <c r="S413" s="38"/>
    </row>
    <row r="414" spans="1:19" ht="57.75" customHeight="1" x14ac:dyDescent="0.2">
      <c r="A414" s="3"/>
      <c r="B414" s="10"/>
      <c r="C414" s="9"/>
      <c r="D414" s="8"/>
      <c r="E414" s="95" t="s">
        <v>558</v>
      </c>
      <c r="F414" s="96"/>
      <c r="G414" s="90"/>
      <c r="H414" s="90"/>
      <c r="I414" s="90"/>
      <c r="J414" s="90"/>
      <c r="K414" s="90"/>
      <c r="L414" s="91"/>
      <c r="M414" s="6">
        <v>0</v>
      </c>
      <c r="N414" s="6">
        <v>0</v>
      </c>
      <c r="O414" s="6">
        <v>29.9</v>
      </c>
      <c r="P414" s="6">
        <v>0</v>
      </c>
      <c r="Q414" s="6">
        <v>0</v>
      </c>
      <c r="R414" s="5">
        <v>0</v>
      </c>
      <c r="S414" s="38"/>
    </row>
    <row r="415" spans="1:19" ht="57.75" customHeight="1" x14ac:dyDescent="0.2">
      <c r="A415" s="3"/>
      <c r="B415" s="10"/>
      <c r="C415" s="9"/>
      <c r="D415" s="8"/>
      <c r="E415" s="20"/>
      <c r="F415" s="61" t="s">
        <v>73</v>
      </c>
      <c r="G415" s="61" t="s">
        <v>559</v>
      </c>
      <c r="H415" s="43" t="s">
        <v>3</v>
      </c>
      <c r="I415" s="43" t="s">
        <v>9</v>
      </c>
      <c r="J415" s="43" t="s">
        <v>1</v>
      </c>
      <c r="K415" s="12">
        <v>5</v>
      </c>
      <c r="L415" s="12">
        <v>5</v>
      </c>
      <c r="M415" s="6">
        <v>0</v>
      </c>
      <c r="N415" s="6">
        <v>0</v>
      </c>
      <c r="O415" s="6">
        <v>29.9</v>
      </c>
      <c r="P415" s="6"/>
      <c r="Q415" s="6"/>
      <c r="R415" s="5"/>
      <c r="S415" s="38"/>
    </row>
    <row r="416" spans="1:19" ht="226.5" customHeight="1" x14ac:dyDescent="0.2">
      <c r="A416" s="3"/>
      <c r="B416" s="10">
        <v>304020005</v>
      </c>
      <c r="C416" s="9" t="s">
        <v>158</v>
      </c>
      <c r="D416" s="8" t="s">
        <v>159</v>
      </c>
      <c r="E416" s="7" t="s">
        <v>0</v>
      </c>
      <c r="F416" s="7"/>
      <c r="G416" s="80"/>
      <c r="H416" s="80"/>
      <c r="I416" s="80"/>
      <c r="J416" s="80"/>
      <c r="K416" s="80"/>
      <c r="L416" s="80"/>
      <c r="M416" s="6">
        <f t="shared" ref="M416:O417" si="89">M417</f>
        <v>85017.4</v>
      </c>
      <c r="N416" s="6">
        <f t="shared" si="89"/>
        <v>85017.4</v>
      </c>
      <c r="O416" s="6">
        <f t="shared" si="89"/>
        <v>74292.2</v>
      </c>
      <c r="P416" s="6">
        <v>85622</v>
      </c>
      <c r="Q416" s="6">
        <v>85622</v>
      </c>
      <c r="R416" s="5">
        <v>85622</v>
      </c>
      <c r="S416" s="38"/>
    </row>
    <row r="417" spans="1:19" ht="21.75" customHeight="1" x14ac:dyDescent="0.2">
      <c r="A417" s="3"/>
      <c r="B417" s="10"/>
      <c r="C417" s="9" t="s">
        <v>0</v>
      </c>
      <c r="D417" s="8" t="s">
        <v>0</v>
      </c>
      <c r="E417" s="7" t="s">
        <v>84</v>
      </c>
      <c r="F417" s="7"/>
      <c r="G417" s="80"/>
      <c r="H417" s="80"/>
      <c r="I417" s="80"/>
      <c r="J417" s="80"/>
      <c r="K417" s="80"/>
      <c r="L417" s="80"/>
      <c r="M417" s="6">
        <f t="shared" si="89"/>
        <v>85017.4</v>
      </c>
      <c r="N417" s="6">
        <f t="shared" si="89"/>
        <v>85017.4</v>
      </c>
      <c r="O417" s="6">
        <f t="shared" si="89"/>
        <v>74292.2</v>
      </c>
      <c r="P417" s="6">
        <v>85622</v>
      </c>
      <c r="Q417" s="6">
        <v>85622</v>
      </c>
      <c r="R417" s="5">
        <v>85622</v>
      </c>
      <c r="S417" s="38"/>
    </row>
    <row r="418" spans="1:19" ht="378" customHeight="1" x14ac:dyDescent="0.2">
      <c r="A418" s="3"/>
      <c r="B418" s="10">
        <v>304020005</v>
      </c>
      <c r="C418" s="9" t="s">
        <v>158</v>
      </c>
      <c r="D418" s="8"/>
      <c r="E418" s="46"/>
      <c r="F418" s="13" t="s">
        <v>157</v>
      </c>
      <c r="G418" s="13" t="s">
        <v>156</v>
      </c>
      <c r="H418" s="43" t="s">
        <v>1002</v>
      </c>
      <c r="I418" s="43" t="s">
        <v>989</v>
      </c>
      <c r="J418" s="43" t="s">
        <v>1003</v>
      </c>
      <c r="K418" s="12">
        <v>4</v>
      </c>
      <c r="L418" s="12">
        <v>5</v>
      </c>
      <c r="M418" s="11">
        <v>85017.4</v>
      </c>
      <c r="N418" s="11">
        <v>85017.4</v>
      </c>
      <c r="O418" s="11">
        <v>74292.2</v>
      </c>
      <c r="P418" s="11">
        <v>83540</v>
      </c>
      <c r="Q418" s="11">
        <v>83540</v>
      </c>
      <c r="R418" s="5">
        <v>83540</v>
      </c>
      <c r="S418" s="38"/>
    </row>
    <row r="419" spans="1:19" ht="387.75" customHeight="1" x14ac:dyDescent="0.2">
      <c r="A419" s="3"/>
      <c r="B419" s="10">
        <v>304020005</v>
      </c>
      <c r="C419" s="9" t="s">
        <v>158</v>
      </c>
      <c r="D419" s="8"/>
      <c r="E419" s="46"/>
      <c r="F419" s="13" t="s">
        <v>157</v>
      </c>
      <c r="G419" s="13" t="s">
        <v>156</v>
      </c>
      <c r="H419" s="43" t="s">
        <v>1002</v>
      </c>
      <c r="I419" s="43" t="s">
        <v>989</v>
      </c>
      <c r="J419" s="43" t="s">
        <v>1003</v>
      </c>
      <c r="K419" s="12">
        <v>4</v>
      </c>
      <c r="L419" s="12">
        <v>12</v>
      </c>
      <c r="M419" s="11">
        <v>0</v>
      </c>
      <c r="N419" s="11">
        <v>0</v>
      </c>
      <c r="O419" s="11">
        <v>0</v>
      </c>
      <c r="P419" s="11">
        <v>2082</v>
      </c>
      <c r="Q419" s="11">
        <v>2082</v>
      </c>
      <c r="R419" s="5">
        <v>2082</v>
      </c>
      <c r="S419" s="38"/>
    </row>
    <row r="420" spans="1:19" ht="189.75" customHeight="1" x14ac:dyDescent="0.2">
      <c r="A420" s="3"/>
      <c r="B420" s="10">
        <v>304020006</v>
      </c>
      <c r="C420" s="9" t="s">
        <v>154</v>
      </c>
      <c r="D420" s="8" t="s">
        <v>155</v>
      </c>
      <c r="E420" s="7" t="s">
        <v>0</v>
      </c>
      <c r="F420" s="7"/>
      <c r="G420" s="80"/>
      <c r="H420" s="80"/>
      <c r="I420" s="80"/>
      <c r="J420" s="80"/>
      <c r="K420" s="80"/>
      <c r="L420" s="80"/>
      <c r="M420" s="6">
        <v>670</v>
      </c>
      <c r="N420" s="6">
        <v>670</v>
      </c>
      <c r="O420" s="6">
        <f>O421</f>
        <v>800</v>
      </c>
      <c r="P420" s="6">
        <v>0</v>
      </c>
      <c r="Q420" s="6">
        <v>0</v>
      </c>
      <c r="R420" s="5">
        <v>0</v>
      </c>
      <c r="S420" s="38"/>
    </row>
    <row r="421" spans="1:19" ht="21.75" customHeight="1" x14ac:dyDescent="0.2">
      <c r="A421" s="3"/>
      <c r="B421" s="10"/>
      <c r="C421" s="9" t="s">
        <v>0</v>
      </c>
      <c r="D421" s="8" t="s">
        <v>0</v>
      </c>
      <c r="E421" s="7" t="s">
        <v>84</v>
      </c>
      <c r="F421" s="7"/>
      <c r="G421" s="80"/>
      <c r="H421" s="80"/>
      <c r="I421" s="80"/>
      <c r="J421" s="80"/>
      <c r="K421" s="80"/>
      <c r="L421" s="80"/>
      <c r="M421" s="6">
        <v>670</v>
      </c>
      <c r="N421" s="6">
        <v>670</v>
      </c>
      <c r="O421" s="6">
        <f>O422</f>
        <v>800</v>
      </c>
      <c r="P421" s="6">
        <v>0</v>
      </c>
      <c r="Q421" s="6">
        <v>0</v>
      </c>
      <c r="R421" s="5">
        <v>0</v>
      </c>
      <c r="S421" s="38"/>
    </row>
    <row r="422" spans="1:19" ht="376.5" customHeight="1" x14ac:dyDescent="0.2">
      <c r="A422" s="3"/>
      <c r="B422" s="10">
        <v>304020006</v>
      </c>
      <c r="C422" s="9" t="s">
        <v>154</v>
      </c>
      <c r="D422" s="8"/>
      <c r="E422" s="46"/>
      <c r="F422" s="13" t="s">
        <v>153</v>
      </c>
      <c r="G422" s="13" t="s">
        <v>152</v>
      </c>
      <c r="H422" s="43" t="s">
        <v>1002</v>
      </c>
      <c r="I422" s="43" t="s">
        <v>989</v>
      </c>
      <c r="J422" s="43" t="s">
        <v>1003</v>
      </c>
      <c r="K422" s="12">
        <v>4</v>
      </c>
      <c r="L422" s="12">
        <v>5</v>
      </c>
      <c r="M422" s="11">
        <v>670</v>
      </c>
      <c r="N422" s="11">
        <v>670</v>
      </c>
      <c r="O422" s="11">
        <v>800</v>
      </c>
      <c r="P422" s="11">
        <v>0</v>
      </c>
      <c r="Q422" s="11">
        <v>0</v>
      </c>
      <c r="R422" s="5">
        <v>0</v>
      </c>
      <c r="S422" s="38"/>
    </row>
    <row r="423" spans="1:19" ht="276" customHeight="1" x14ac:dyDescent="0.2">
      <c r="A423" s="3"/>
      <c r="B423" s="10">
        <v>304020007</v>
      </c>
      <c r="C423" s="9" t="s">
        <v>150</v>
      </c>
      <c r="D423" s="8" t="s">
        <v>151</v>
      </c>
      <c r="E423" s="7" t="s">
        <v>0</v>
      </c>
      <c r="F423" s="7"/>
      <c r="G423" s="80"/>
      <c r="H423" s="80"/>
      <c r="I423" s="80"/>
      <c r="J423" s="80"/>
      <c r="K423" s="80"/>
      <c r="L423" s="80"/>
      <c r="M423" s="6">
        <v>2479</v>
      </c>
      <c r="N423" s="6">
        <v>2479</v>
      </c>
      <c r="O423" s="6">
        <f>O424</f>
        <v>3171.8</v>
      </c>
      <c r="P423" s="6">
        <v>0</v>
      </c>
      <c r="Q423" s="6">
        <v>0</v>
      </c>
      <c r="R423" s="5">
        <v>0</v>
      </c>
      <c r="S423" s="38"/>
    </row>
    <row r="424" spans="1:19" ht="21.75" customHeight="1" x14ac:dyDescent="0.2">
      <c r="A424" s="3"/>
      <c r="B424" s="10"/>
      <c r="C424" s="9" t="s">
        <v>0</v>
      </c>
      <c r="D424" s="8" t="s">
        <v>0</v>
      </c>
      <c r="E424" s="7" t="s">
        <v>84</v>
      </c>
      <c r="F424" s="7"/>
      <c r="G424" s="80"/>
      <c r="H424" s="80"/>
      <c r="I424" s="80"/>
      <c r="J424" s="80"/>
      <c r="K424" s="80"/>
      <c r="L424" s="80"/>
      <c r="M424" s="6">
        <v>2479</v>
      </c>
      <c r="N424" s="6">
        <v>2479</v>
      </c>
      <c r="O424" s="6">
        <f>O425</f>
        <v>3171.8</v>
      </c>
      <c r="P424" s="6">
        <v>0</v>
      </c>
      <c r="Q424" s="6">
        <v>0</v>
      </c>
      <c r="R424" s="5">
        <v>0</v>
      </c>
      <c r="S424" s="38"/>
    </row>
    <row r="425" spans="1:19" ht="370.5" customHeight="1" x14ac:dyDescent="0.2">
      <c r="A425" s="3"/>
      <c r="B425" s="10">
        <v>304020007</v>
      </c>
      <c r="C425" s="9" t="s">
        <v>150</v>
      </c>
      <c r="D425" s="8"/>
      <c r="E425" s="46"/>
      <c r="F425" s="13" t="s">
        <v>149</v>
      </c>
      <c r="G425" s="13" t="s">
        <v>148</v>
      </c>
      <c r="H425" s="43" t="s">
        <v>1002</v>
      </c>
      <c r="I425" s="43" t="s">
        <v>989</v>
      </c>
      <c r="J425" s="43" t="s">
        <v>1003</v>
      </c>
      <c r="K425" s="12">
        <v>4</v>
      </c>
      <c r="L425" s="12">
        <v>12</v>
      </c>
      <c r="M425" s="11">
        <v>2479</v>
      </c>
      <c r="N425" s="11">
        <v>2479</v>
      </c>
      <c r="O425" s="11">
        <v>3171.8</v>
      </c>
      <c r="P425" s="11">
        <v>0</v>
      </c>
      <c r="Q425" s="11">
        <v>0</v>
      </c>
      <c r="R425" s="5">
        <v>0</v>
      </c>
      <c r="S425" s="38"/>
    </row>
    <row r="426" spans="1:19" ht="389.25" customHeight="1" x14ac:dyDescent="0.2">
      <c r="A426" s="3"/>
      <c r="B426" s="10">
        <v>304020023</v>
      </c>
      <c r="C426" s="9" t="s">
        <v>144</v>
      </c>
      <c r="D426" s="8" t="s">
        <v>147</v>
      </c>
      <c r="E426" s="7" t="s">
        <v>0</v>
      </c>
      <c r="F426" s="7"/>
      <c r="G426" s="80"/>
      <c r="H426" s="80"/>
      <c r="I426" s="80"/>
      <c r="J426" s="80"/>
      <c r="K426" s="80"/>
      <c r="L426" s="80"/>
      <c r="M426" s="6">
        <f>M427</f>
        <v>1135441.7</v>
      </c>
      <c r="N426" s="6">
        <f t="shared" ref="N426:O426" si="90">N427</f>
        <v>1135441.7</v>
      </c>
      <c r="O426" s="6">
        <f t="shared" si="90"/>
        <v>1220206.101</v>
      </c>
      <c r="P426" s="6">
        <f>P427</f>
        <v>1316263.8</v>
      </c>
      <c r="Q426" s="6">
        <f t="shared" ref="Q426:R426" si="91">Q427</f>
        <v>1322948.8</v>
      </c>
      <c r="R426" s="5">
        <f t="shared" si="91"/>
        <v>1322948.8</v>
      </c>
      <c r="S426" s="38"/>
    </row>
    <row r="427" spans="1:19" ht="32.25" customHeight="1" x14ac:dyDescent="0.2">
      <c r="A427" s="3"/>
      <c r="B427" s="10"/>
      <c r="C427" s="9" t="s">
        <v>0</v>
      </c>
      <c r="D427" s="8" t="s">
        <v>0</v>
      </c>
      <c r="E427" s="62" t="s">
        <v>123</v>
      </c>
      <c r="F427" s="62"/>
      <c r="G427" s="80"/>
      <c r="H427" s="80"/>
      <c r="I427" s="80"/>
      <c r="J427" s="80"/>
      <c r="K427" s="80"/>
      <c r="L427" s="80"/>
      <c r="M427" s="6">
        <f>M428+M429</f>
        <v>1135441.7</v>
      </c>
      <c r="N427" s="6">
        <f>N428+N429</f>
        <v>1135441.7</v>
      </c>
      <c r="O427" s="6">
        <f>O428+O429</f>
        <v>1220206.101</v>
      </c>
      <c r="P427" s="6">
        <f>P428+P429</f>
        <v>1316263.8</v>
      </c>
      <c r="Q427" s="6">
        <f t="shared" ref="Q427:R427" si="92">Q428+Q429</f>
        <v>1322948.8</v>
      </c>
      <c r="R427" s="5">
        <f t="shared" si="92"/>
        <v>1322948.8</v>
      </c>
      <c r="S427" s="38"/>
    </row>
    <row r="428" spans="1:19" ht="379.5" customHeight="1" x14ac:dyDescent="0.2">
      <c r="A428" s="3"/>
      <c r="B428" s="10">
        <v>304020023</v>
      </c>
      <c r="C428" s="9" t="s">
        <v>144</v>
      </c>
      <c r="D428" s="8"/>
      <c r="E428" s="46"/>
      <c r="F428" s="13" t="s">
        <v>146</v>
      </c>
      <c r="G428" s="13" t="s">
        <v>145</v>
      </c>
      <c r="H428" s="43" t="s">
        <v>1004</v>
      </c>
      <c r="I428" s="43" t="s">
        <v>1005</v>
      </c>
      <c r="J428" s="43" t="s">
        <v>1006</v>
      </c>
      <c r="K428" s="12">
        <v>7</v>
      </c>
      <c r="L428" s="12">
        <v>2</v>
      </c>
      <c r="M428" s="11">
        <v>770453.28</v>
      </c>
      <c r="N428" s="11">
        <v>770453.28</v>
      </c>
      <c r="O428" s="11">
        <v>826228.90099999995</v>
      </c>
      <c r="P428" s="11">
        <v>926808.1</v>
      </c>
      <c r="Q428" s="11">
        <v>926808.1</v>
      </c>
      <c r="R428" s="5">
        <v>926808.1</v>
      </c>
      <c r="S428" s="38"/>
    </row>
    <row r="429" spans="1:19" ht="363.75" customHeight="1" x14ac:dyDescent="0.2">
      <c r="A429" s="3"/>
      <c r="B429" s="10">
        <v>304020023</v>
      </c>
      <c r="C429" s="9" t="s">
        <v>144</v>
      </c>
      <c r="D429" s="8"/>
      <c r="E429" s="46"/>
      <c r="F429" s="13" t="s">
        <v>143</v>
      </c>
      <c r="G429" s="13" t="s">
        <v>142</v>
      </c>
      <c r="H429" s="43" t="s">
        <v>1007</v>
      </c>
      <c r="I429" s="43" t="s">
        <v>1008</v>
      </c>
      <c r="J429" s="43" t="s">
        <v>1009</v>
      </c>
      <c r="K429" s="12">
        <v>7</v>
      </c>
      <c r="L429" s="12">
        <v>1</v>
      </c>
      <c r="M429" s="11">
        <v>364988.42</v>
      </c>
      <c r="N429" s="11">
        <v>364988.42</v>
      </c>
      <c r="O429" s="11">
        <v>393977.2</v>
      </c>
      <c r="P429" s="11">
        <v>389455.7</v>
      </c>
      <c r="Q429" s="11">
        <v>396140.7</v>
      </c>
      <c r="R429" s="5">
        <v>396140.7</v>
      </c>
      <c r="S429" s="38"/>
    </row>
    <row r="430" spans="1:19" ht="86.25" customHeight="1" x14ac:dyDescent="0.2">
      <c r="A430" s="3"/>
      <c r="B430" s="10">
        <v>304020028</v>
      </c>
      <c r="C430" s="9" t="s">
        <v>88</v>
      </c>
      <c r="D430" s="8" t="s">
        <v>141</v>
      </c>
      <c r="E430" s="7" t="s">
        <v>0</v>
      </c>
      <c r="F430" s="7"/>
      <c r="G430" s="80"/>
      <c r="H430" s="80"/>
      <c r="I430" s="80"/>
      <c r="J430" s="80"/>
      <c r="K430" s="80"/>
      <c r="L430" s="80"/>
      <c r="M430" s="6">
        <v>9575.8739999999998</v>
      </c>
      <c r="N430" s="6">
        <v>3191.9580000000001</v>
      </c>
      <c r="O430" s="6">
        <f>O431</f>
        <v>24911.865000000002</v>
      </c>
      <c r="P430" s="6">
        <v>16876.900000000001</v>
      </c>
      <c r="Q430" s="6">
        <v>8438.4</v>
      </c>
      <c r="R430" s="5">
        <v>11813.8</v>
      </c>
      <c r="S430" s="38"/>
    </row>
    <row r="431" spans="1:19" ht="32.25" customHeight="1" x14ac:dyDescent="0.2">
      <c r="A431" s="3"/>
      <c r="B431" s="10"/>
      <c r="C431" s="9" t="s">
        <v>0</v>
      </c>
      <c r="D431" s="8" t="s">
        <v>0</v>
      </c>
      <c r="E431" s="7" t="s">
        <v>89</v>
      </c>
      <c r="F431" s="7"/>
      <c r="G431" s="80"/>
      <c r="H431" s="80"/>
      <c r="I431" s="80"/>
      <c r="J431" s="80"/>
      <c r="K431" s="80"/>
      <c r="L431" s="80"/>
      <c r="M431" s="6">
        <v>9575.8739999999998</v>
      </c>
      <c r="N431" s="6">
        <v>3191.9580000000001</v>
      </c>
      <c r="O431" s="6">
        <f>O432</f>
        <v>24911.865000000002</v>
      </c>
      <c r="P431" s="6">
        <v>16876.900000000001</v>
      </c>
      <c r="Q431" s="6">
        <v>8438.4</v>
      </c>
      <c r="R431" s="5">
        <v>11813.8</v>
      </c>
      <c r="S431" s="38"/>
    </row>
    <row r="432" spans="1:19" ht="409.5" customHeight="1" x14ac:dyDescent="0.2">
      <c r="A432" s="3"/>
      <c r="B432" s="10">
        <v>304020028</v>
      </c>
      <c r="C432" s="9" t="s">
        <v>88</v>
      </c>
      <c r="D432" s="8"/>
      <c r="E432" s="46"/>
      <c r="F432" s="13" t="s">
        <v>127</v>
      </c>
      <c r="G432" s="13" t="s">
        <v>140</v>
      </c>
      <c r="H432" s="43" t="s">
        <v>1010</v>
      </c>
      <c r="I432" s="43" t="s">
        <v>1011</v>
      </c>
      <c r="J432" s="43" t="s">
        <v>1012</v>
      </c>
      <c r="K432" s="12">
        <v>10</v>
      </c>
      <c r="L432" s="12">
        <v>4</v>
      </c>
      <c r="M432" s="11">
        <v>9575.8739999999998</v>
      </c>
      <c r="N432" s="11">
        <v>3191.9580000000001</v>
      </c>
      <c r="O432" s="11">
        <v>24911.865000000002</v>
      </c>
      <c r="P432" s="11">
        <v>16876.900000000001</v>
      </c>
      <c r="Q432" s="11">
        <v>8438.4</v>
      </c>
      <c r="R432" s="5">
        <v>11813.8</v>
      </c>
      <c r="S432" s="38"/>
    </row>
    <row r="433" spans="1:19" ht="389.25" customHeight="1" x14ac:dyDescent="0.2">
      <c r="A433" s="3"/>
      <c r="B433" s="10">
        <v>304020036</v>
      </c>
      <c r="C433" s="9" t="s">
        <v>138</v>
      </c>
      <c r="D433" s="8" t="s">
        <v>139</v>
      </c>
      <c r="E433" s="7" t="s">
        <v>0</v>
      </c>
      <c r="F433" s="7"/>
      <c r="G433" s="80"/>
      <c r="H433" s="80"/>
      <c r="I433" s="80"/>
      <c r="J433" s="80"/>
      <c r="K433" s="80"/>
      <c r="L433" s="80"/>
      <c r="M433" s="6">
        <f>M434+M436</f>
        <v>38099.300000000003</v>
      </c>
      <c r="N433" s="6">
        <f t="shared" ref="N433:R433" si="93">N434+N436</f>
        <v>38099.300000000003</v>
      </c>
      <c r="O433" s="6">
        <f t="shared" si="93"/>
        <v>40894</v>
      </c>
      <c r="P433" s="6">
        <f t="shared" si="93"/>
        <v>45020.5</v>
      </c>
      <c r="Q433" s="6">
        <f t="shared" si="93"/>
        <v>45020.5</v>
      </c>
      <c r="R433" s="5">
        <f t="shared" si="93"/>
        <v>45020.5</v>
      </c>
      <c r="S433" s="38"/>
    </row>
    <row r="434" spans="1:19" ht="53.25" customHeight="1" x14ac:dyDescent="0.2">
      <c r="A434" s="3"/>
      <c r="B434" s="10"/>
      <c r="C434" s="9" t="s">
        <v>0</v>
      </c>
      <c r="D434" s="8" t="s">
        <v>0</v>
      </c>
      <c r="E434" s="7" t="s">
        <v>89</v>
      </c>
      <c r="F434" s="7"/>
      <c r="G434" s="80"/>
      <c r="H434" s="80"/>
      <c r="I434" s="80"/>
      <c r="J434" s="80"/>
      <c r="K434" s="80"/>
      <c r="L434" s="80"/>
      <c r="M434" s="6">
        <f>M435</f>
        <v>28.5</v>
      </c>
      <c r="N434" s="6">
        <f>N435</f>
        <v>28.5</v>
      </c>
      <c r="O434" s="6">
        <v>0</v>
      </c>
      <c r="P434" s="6">
        <v>2.9</v>
      </c>
      <c r="Q434" s="6">
        <v>2.9</v>
      </c>
      <c r="R434" s="5">
        <v>2.9</v>
      </c>
      <c r="S434" s="38"/>
    </row>
    <row r="435" spans="1:19" ht="361.5" customHeight="1" x14ac:dyDescent="0.2">
      <c r="A435" s="3"/>
      <c r="B435" s="10">
        <v>304020036</v>
      </c>
      <c r="C435" s="9" t="s">
        <v>138</v>
      </c>
      <c r="D435" s="8"/>
      <c r="E435" s="46"/>
      <c r="F435" s="13" t="s">
        <v>137</v>
      </c>
      <c r="G435" s="13" t="s">
        <v>136</v>
      </c>
      <c r="H435" s="43" t="s">
        <v>981</v>
      </c>
      <c r="I435" s="43" t="s">
        <v>982</v>
      </c>
      <c r="J435" s="43" t="s">
        <v>983</v>
      </c>
      <c r="K435" s="12">
        <v>5</v>
      </c>
      <c r="L435" s="12">
        <v>5</v>
      </c>
      <c r="M435" s="11">
        <v>28.5</v>
      </c>
      <c r="N435" s="11">
        <v>28.5</v>
      </c>
      <c r="O435" s="11">
        <v>0</v>
      </c>
      <c r="P435" s="11">
        <v>2.9</v>
      </c>
      <c r="Q435" s="11">
        <v>2.9</v>
      </c>
      <c r="R435" s="5">
        <v>2.9</v>
      </c>
      <c r="S435" s="38"/>
    </row>
    <row r="436" spans="1:19" ht="32.25" customHeight="1" x14ac:dyDescent="0.2">
      <c r="A436" s="3"/>
      <c r="B436" s="10"/>
      <c r="C436" s="9"/>
      <c r="D436" s="8"/>
      <c r="E436" s="95" t="s">
        <v>123</v>
      </c>
      <c r="F436" s="96"/>
      <c r="G436" s="90"/>
      <c r="H436" s="90"/>
      <c r="I436" s="90"/>
      <c r="J436" s="90"/>
      <c r="K436" s="90"/>
      <c r="L436" s="91"/>
      <c r="M436" s="6">
        <f>M437</f>
        <v>38070.800000000003</v>
      </c>
      <c r="N436" s="6">
        <f t="shared" ref="N436:R436" si="94">N437</f>
        <v>38070.800000000003</v>
      </c>
      <c r="O436" s="6">
        <f t="shared" si="94"/>
        <v>40894</v>
      </c>
      <c r="P436" s="6">
        <f t="shared" si="94"/>
        <v>45017.599999999999</v>
      </c>
      <c r="Q436" s="6">
        <f t="shared" si="94"/>
        <v>45017.599999999999</v>
      </c>
      <c r="R436" s="5">
        <f t="shared" si="94"/>
        <v>45017.599999999999</v>
      </c>
      <c r="S436" s="38"/>
    </row>
    <row r="437" spans="1:19" ht="86.25" customHeight="1" x14ac:dyDescent="0.2">
      <c r="A437" s="3"/>
      <c r="B437" s="10"/>
      <c r="C437" s="9"/>
      <c r="D437" s="8"/>
      <c r="E437" s="20"/>
      <c r="F437" s="61" t="s">
        <v>125</v>
      </c>
      <c r="G437" s="61" t="s">
        <v>560</v>
      </c>
      <c r="H437" s="43" t="s">
        <v>3</v>
      </c>
      <c r="I437" s="43" t="s">
        <v>9</v>
      </c>
      <c r="J437" s="43" t="s">
        <v>1</v>
      </c>
      <c r="K437" s="12">
        <v>7</v>
      </c>
      <c r="L437" s="12">
        <v>2</v>
      </c>
      <c r="M437" s="6">
        <v>38070.800000000003</v>
      </c>
      <c r="N437" s="6">
        <v>38070.800000000003</v>
      </c>
      <c r="O437" s="6">
        <v>40894</v>
      </c>
      <c r="P437" s="6">
        <v>45017.599999999999</v>
      </c>
      <c r="Q437" s="6">
        <v>45017.599999999999</v>
      </c>
      <c r="R437" s="5">
        <v>45017.599999999999</v>
      </c>
      <c r="S437" s="38"/>
    </row>
    <row r="438" spans="1:19" ht="409.6" customHeight="1" x14ac:dyDescent="0.2">
      <c r="A438" s="3"/>
      <c r="B438" s="10">
        <v>304020037</v>
      </c>
      <c r="C438" s="9" t="s">
        <v>132</v>
      </c>
      <c r="D438" s="8" t="s">
        <v>135</v>
      </c>
      <c r="E438" s="7" t="s">
        <v>0</v>
      </c>
      <c r="F438" s="7"/>
      <c r="G438" s="80"/>
      <c r="H438" s="80"/>
      <c r="I438" s="80"/>
      <c r="J438" s="80"/>
      <c r="K438" s="80"/>
      <c r="L438" s="80"/>
      <c r="M438" s="6">
        <f>M439</f>
        <v>23286</v>
      </c>
      <c r="N438" s="6">
        <f>N439</f>
        <v>22905.74</v>
      </c>
      <c r="O438" s="6">
        <f>O439</f>
        <v>23633</v>
      </c>
      <c r="P438" s="6">
        <v>24738</v>
      </c>
      <c r="Q438" s="6">
        <v>24738</v>
      </c>
      <c r="R438" s="5">
        <v>24738</v>
      </c>
      <c r="S438" s="38"/>
    </row>
    <row r="439" spans="1:19" ht="32.25" customHeight="1" x14ac:dyDescent="0.2">
      <c r="A439" s="3"/>
      <c r="B439" s="10"/>
      <c r="C439" s="9" t="s">
        <v>0</v>
      </c>
      <c r="D439" s="8" t="s">
        <v>0</v>
      </c>
      <c r="E439" s="7" t="s">
        <v>123</v>
      </c>
      <c r="F439" s="7"/>
      <c r="G439" s="80"/>
      <c r="H439" s="80"/>
      <c r="I439" s="80"/>
      <c r="J439" s="80"/>
      <c r="K439" s="80"/>
      <c r="L439" s="80"/>
      <c r="M439" s="6">
        <f>M440+M441</f>
        <v>23286</v>
      </c>
      <c r="N439" s="6">
        <f>N440+N441</f>
        <v>22905.74</v>
      </c>
      <c r="O439" s="6">
        <f>O440+O441</f>
        <v>23633</v>
      </c>
      <c r="P439" s="6">
        <v>24738</v>
      </c>
      <c r="Q439" s="6">
        <v>24738</v>
      </c>
      <c r="R439" s="5">
        <v>24738</v>
      </c>
      <c r="S439" s="38"/>
    </row>
    <row r="440" spans="1:19" ht="311.25" customHeight="1" x14ac:dyDescent="0.2">
      <c r="A440" s="3"/>
      <c r="B440" s="10">
        <v>304020037</v>
      </c>
      <c r="C440" s="9" t="s">
        <v>132</v>
      </c>
      <c r="D440" s="8"/>
      <c r="E440" s="46"/>
      <c r="F440" s="13" t="s">
        <v>134</v>
      </c>
      <c r="G440" s="13" t="s">
        <v>133</v>
      </c>
      <c r="H440" s="43" t="s">
        <v>1013</v>
      </c>
      <c r="I440" s="43" t="s">
        <v>1014</v>
      </c>
      <c r="J440" s="43" t="s">
        <v>1015</v>
      </c>
      <c r="K440" s="12">
        <v>7</v>
      </c>
      <c r="L440" s="12">
        <v>9</v>
      </c>
      <c r="M440" s="11">
        <v>1769</v>
      </c>
      <c r="N440" s="11">
        <v>1769</v>
      </c>
      <c r="O440" s="11">
        <v>1788</v>
      </c>
      <c r="P440" s="11">
        <v>1934</v>
      </c>
      <c r="Q440" s="11">
        <v>1934</v>
      </c>
      <c r="R440" s="5">
        <v>1934</v>
      </c>
      <c r="S440" s="38"/>
    </row>
    <row r="441" spans="1:19" ht="195" customHeight="1" x14ac:dyDescent="0.2">
      <c r="A441" s="3"/>
      <c r="B441" s="10">
        <v>304020037</v>
      </c>
      <c r="C441" s="9" t="s">
        <v>132</v>
      </c>
      <c r="D441" s="8"/>
      <c r="E441" s="46"/>
      <c r="F441" s="13" t="s">
        <v>131</v>
      </c>
      <c r="G441" s="13" t="s">
        <v>130</v>
      </c>
      <c r="H441" s="43" t="s">
        <v>1016</v>
      </c>
      <c r="I441" s="43" t="s">
        <v>1017</v>
      </c>
      <c r="J441" s="43" t="s">
        <v>1018</v>
      </c>
      <c r="K441" s="12">
        <v>10</v>
      </c>
      <c r="L441" s="12">
        <v>4</v>
      </c>
      <c r="M441" s="11">
        <v>21517</v>
      </c>
      <c r="N441" s="11">
        <v>21136.74</v>
      </c>
      <c r="O441" s="11">
        <v>21845</v>
      </c>
      <c r="P441" s="11">
        <v>22804</v>
      </c>
      <c r="Q441" s="11">
        <v>22804</v>
      </c>
      <c r="R441" s="5">
        <v>22804</v>
      </c>
      <c r="S441" s="38"/>
    </row>
    <row r="442" spans="1:19" ht="409.5" customHeight="1" x14ac:dyDescent="0.2">
      <c r="A442" s="3"/>
      <c r="B442" s="10">
        <v>304020038</v>
      </c>
      <c r="C442" s="9" t="s">
        <v>128</v>
      </c>
      <c r="D442" s="8" t="s">
        <v>129</v>
      </c>
      <c r="E442" s="7" t="s">
        <v>0</v>
      </c>
      <c r="F442" s="7"/>
      <c r="G442" s="80"/>
      <c r="H442" s="80"/>
      <c r="I442" s="80"/>
      <c r="J442" s="80"/>
      <c r="K442" s="80"/>
      <c r="L442" s="80"/>
      <c r="M442" s="6">
        <v>38357</v>
      </c>
      <c r="N442" s="6">
        <v>37620.368999999999</v>
      </c>
      <c r="O442" s="6">
        <v>35914.6</v>
      </c>
      <c r="P442" s="6">
        <v>39250.699999999997</v>
      </c>
      <c r="Q442" s="6">
        <v>39391.5</v>
      </c>
      <c r="R442" s="5">
        <v>39989.599999999999</v>
      </c>
      <c r="S442" s="38"/>
    </row>
    <row r="443" spans="1:19" ht="21.75" customHeight="1" x14ac:dyDescent="0.2">
      <c r="A443" s="3"/>
      <c r="B443" s="10"/>
      <c r="C443" s="9" t="s">
        <v>0</v>
      </c>
      <c r="D443" s="8" t="s">
        <v>0</v>
      </c>
      <c r="E443" s="7" t="s">
        <v>84</v>
      </c>
      <c r="F443" s="7"/>
      <c r="G443" s="80"/>
      <c r="H443" s="80"/>
      <c r="I443" s="80"/>
      <c r="J443" s="80"/>
      <c r="K443" s="80"/>
      <c r="L443" s="80"/>
      <c r="M443" s="6">
        <v>38357</v>
      </c>
      <c r="N443" s="6">
        <v>37620.368999999999</v>
      </c>
      <c r="O443" s="6">
        <v>35914.6</v>
      </c>
      <c r="P443" s="6">
        <v>39250.699999999997</v>
      </c>
      <c r="Q443" s="6">
        <v>39391.5</v>
      </c>
      <c r="R443" s="5">
        <v>39989.599999999999</v>
      </c>
      <c r="S443" s="38"/>
    </row>
    <row r="444" spans="1:19" ht="346.5" customHeight="1" x14ac:dyDescent="0.2">
      <c r="A444" s="3"/>
      <c r="B444" s="10">
        <v>304020038</v>
      </c>
      <c r="C444" s="9" t="s">
        <v>128</v>
      </c>
      <c r="D444" s="8"/>
      <c r="E444" s="46"/>
      <c r="F444" s="13" t="s">
        <v>127</v>
      </c>
      <c r="G444" s="13" t="s">
        <v>126</v>
      </c>
      <c r="H444" s="43" t="s">
        <v>1019</v>
      </c>
      <c r="I444" s="43" t="s">
        <v>979</v>
      </c>
      <c r="J444" s="43" t="s">
        <v>1020</v>
      </c>
      <c r="K444" s="12">
        <v>10</v>
      </c>
      <c r="L444" s="12">
        <v>4</v>
      </c>
      <c r="M444" s="11">
        <v>38357</v>
      </c>
      <c r="N444" s="11">
        <v>37620.368999999999</v>
      </c>
      <c r="O444" s="11">
        <v>35914.6</v>
      </c>
      <c r="P444" s="11">
        <v>39250.699999999997</v>
      </c>
      <c r="Q444" s="11">
        <v>39391.5</v>
      </c>
      <c r="R444" s="5">
        <v>39989.599999999999</v>
      </c>
      <c r="S444" s="38"/>
    </row>
    <row r="445" spans="1:19" ht="210.75" customHeight="1" x14ac:dyDescent="0.2">
      <c r="A445" s="3"/>
      <c r="B445" s="10">
        <v>304020041</v>
      </c>
      <c r="C445" s="9" t="s">
        <v>122</v>
      </c>
      <c r="D445" s="8" t="s">
        <v>124</v>
      </c>
      <c r="E445" s="7" t="s">
        <v>0</v>
      </c>
      <c r="F445" s="7"/>
      <c r="G445" s="80"/>
      <c r="H445" s="80"/>
      <c r="I445" s="80"/>
      <c r="J445" s="80"/>
      <c r="K445" s="80"/>
      <c r="L445" s="80"/>
      <c r="M445" s="6">
        <v>7696.7</v>
      </c>
      <c r="N445" s="6">
        <v>7696.7</v>
      </c>
      <c r="O445" s="6">
        <f>O446</f>
        <v>8011.02</v>
      </c>
      <c r="P445" s="6">
        <v>8152.6</v>
      </c>
      <c r="Q445" s="6">
        <v>8152.6</v>
      </c>
      <c r="R445" s="5">
        <v>8152.6</v>
      </c>
      <c r="S445" s="38"/>
    </row>
    <row r="446" spans="1:19" ht="32.25" customHeight="1" x14ac:dyDescent="0.2">
      <c r="A446" s="3"/>
      <c r="B446" s="10"/>
      <c r="C446" s="9" t="s">
        <v>0</v>
      </c>
      <c r="D446" s="8" t="s">
        <v>0</v>
      </c>
      <c r="E446" s="7" t="s">
        <v>123</v>
      </c>
      <c r="F446" s="7"/>
      <c r="G446" s="80"/>
      <c r="H446" s="80"/>
      <c r="I446" s="80"/>
      <c r="J446" s="80"/>
      <c r="K446" s="80"/>
      <c r="L446" s="80"/>
      <c r="M446" s="6">
        <v>7696.7</v>
      </c>
      <c r="N446" s="6">
        <v>7696.7</v>
      </c>
      <c r="O446" s="6">
        <f>O447</f>
        <v>8011.02</v>
      </c>
      <c r="P446" s="6">
        <v>8152.6</v>
      </c>
      <c r="Q446" s="6">
        <v>8152.6</v>
      </c>
      <c r="R446" s="5">
        <v>8152.6</v>
      </c>
      <c r="S446" s="38"/>
    </row>
    <row r="447" spans="1:19" ht="201" customHeight="1" x14ac:dyDescent="0.2">
      <c r="A447" s="3"/>
      <c r="B447" s="10">
        <v>304020041</v>
      </c>
      <c r="C447" s="9" t="s">
        <v>122</v>
      </c>
      <c r="D447" s="8"/>
      <c r="E447" s="46"/>
      <c r="F447" s="13" t="s">
        <v>121</v>
      </c>
      <c r="G447" s="13" t="s">
        <v>120</v>
      </c>
      <c r="H447" s="43" t="s">
        <v>993</v>
      </c>
      <c r="I447" s="43" t="s">
        <v>994</v>
      </c>
      <c r="J447" s="43" t="s">
        <v>995</v>
      </c>
      <c r="K447" s="12">
        <v>7</v>
      </c>
      <c r="L447" s="12">
        <v>7</v>
      </c>
      <c r="M447" s="6">
        <v>7696.7</v>
      </c>
      <c r="N447" s="6">
        <v>7696.7</v>
      </c>
      <c r="O447" s="11">
        <v>8011.02</v>
      </c>
      <c r="P447" s="6">
        <v>8152.6</v>
      </c>
      <c r="Q447" s="6">
        <v>8152.6</v>
      </c>
      <c r="R447" s="5">
        <v>8152.6</v>
      </c>
      <c r="S447" s="38"/>
    </row>
    <row r="448" spans="1:19" ht="231.75" customHeight="1" x14ac:dyDescent="0.2">
      <c r="A448" s="3"/>
      <c r="B448" s="10">
        <v>304020054</v>
      </c>
      <c r="C448" s="9" t="s">
        <v>78</v>
      </c>
      <c r="D448" s="8" t="s">
        <v>118</v>
      </c>
      <c r="E448" s="7" t="s">
        <v>0</v>
      </c>
      <c r="F448" s="7"/>
      <c r="G448" s="80"/>
      <c r="H448" s="80"/>
      <c r="I448" s="80"/>
      <c r="J448" s="80"/>
      <c r="K448" s="80"/>
      <c r="L448" s="80"/>
      <c r="M448" s="6">
        <f>M449</f>
        <v>393.9</v>
      </c>
      <c r="N448" s="6">
        <f>N449</f>
        <v>393.9</v>
      </c>
      <c r="O448" s="6">
        <f>O449</f>
        <v>482.4</v>
      </c>
      <c r="P448" s="6">
        <v>620</v>
      </c>
      <c r="Q448" s="6">
        <v>620</v>
      </c>
      <c r="R448" s="5">
        <v>620</v>
      </c>
      <c r="S448" s="38"/>
    </row>
    <row r="449" spans="1:19" ht="32.25" customHeight="1" x14ac:dyDescent="0.2">
      <c r="A449" s="3"/>
      <c r="B449" s="10"/>
      <c r="C449" s="9" t="s">
        <v>0</v>
      </c>
      <c r="D449" s="8" t="s">
        <v>0</v>
      </c>
      <c r="E449" s="7" t="s">
        <v>79</v>
      </c>
      <c r="F449" s="7"/>
      <c r="G449" s="80"/>
      <c r="H449" s="80"/>
      <c r="I449" s="80"/>
      <c r="J449" s="80"/>
      <c r="K449" s="80"/>
      <c r="L449" s="80"/>
      <c r="M449" s="6">
        <v>393.9</v>
      </c>
      <c r="N449" s="6">
        <v>393.9</v>
      </c>
      <c r="O449" s="6">
        <f>O450</f>
        <v>482.4</v>
      </c>
      <c r="P449" s="6">
        <v>620</v>
      </c>
      <c r="Q449" s="6">
        <v>620</v>
      </c>
      <c r="R449" s="5">
        <v>620</v>
      </c>
      <c r="S449" s="38"/>
    </row>
    <row r="450" spans="1:19" ht="409.5" customHeight="1" x14ac:dyDescent="0.2">
      <c r="A450" s="3"/>
      <c r="B450" s="10">
        <v>304020054</v>
      </c>
      <c r="C450" s="9" t="s">
        <v>78</v>
      </c>
      <c r="D450" s="8"/>
      <c r="E450" s="46"/>
      <c r="F450" s="13" t="s">
        <v>117</v>
      </c>
      <c r="G450" s="13" t="s">
        <v>116</v>
      </c>
      <c r="H450" s="43" t="s">
        <v>1021</v>
      </c>
      <c r="I450" s="43" t="s">
        <v>1022</v>
      </c>
      <c r="J450" s="43" t="s">
        <v>1023</v>
      </c>
      <c r="K450" s="12">
        <v>4</v>
      </c>
      <c r="L450" s="12">
        <v>5</v>
      </c>
      <c r="M450" s="11">
        <v>393.9</v>
      </c>
      <c r="N450" s="11">
        <v>393.9</v>
      </c>
      <c r="O450" s="11">
        <v>482.4</v>
      </c>
      <c r="P450" s="11">
        <v>620</v>
      </c>
      <c r="Q450" s="11">
        <v>620</v>
      </c>
      <c r="R450" s="5">
        <v>620</v>
      </c>
      <c r="S450" s="38"/>
    </row>
    <row r="451" spans="1:19" ht="84.75" customHeight="1" x14ac:dyDescent="0.2">
      <c r="A451" s="3"/>
      <c r="B451" s="10">
        <v>304020059</v>
      </c>
      <c r="C451" s="9" t="s">
        <v>114</v>
      </c>
      <c r="D451" s="8" t="s">
        <v>115</v>
      </c>
      <c r="E451" s="7" t="s">
        <v>0</v>
      </c>
      <c r="F451" s="7"/>
      <c r="G451" s="80"/>
      <c r="H451" s="80"/>
      <c r="I451" s="80"/>
      <c r="J451" s="80"/>
      <c r="K451" s="80"/>
      <c r="L451" s="80"/>
      <c r="M451" s="6">
        <f>M452</f>
        <v>474.89699999999999</v>
      </c>
      <c r="N451" s="6">
        <f t="shared" ref="N451:O451" si="95">N452</f>
        <v>474.89699999999999</v>
      </c>
      <c r="O451" s="6">
        <f t="shared" si="95"/>
        <v>463.2</v>
      </c>
      <c r="P451" s="6">
        <v>557</v>
      </c>
      <c r="Q451" s="6">
        <v>524.9</v>
      </c>
      <c r="R451" s="5">
        <v>524.9</v>
      </c>
      <c r="S451" s="38"/>
    </row>
    <row r="452" spans="1:19" ht="21.75" customHeight="1" x14ac:dyDescent="0.2">
      <c r="A452" s="3"/>
      <c r="B452" s="10"/>
      <c r="C452" s="9" t="s">
        <v>0</v>
      </c>
      <c r="D452" s="8" t="s">
        <v>0</v>
      </c>
      <c r="E452" s="7" t="s">
        <v>84</v>
      </c>
      <c r="F452" s="7"/>
      <c r="G452" s="80"/>
      <c r="H452" s="80"/>
      <c r="I452" s="80"/>
      <c r="J452" s="80"/>
      <c r="K452" s="80"/>
      <c r="L452" s="80"/>
      <c r="M452" s="6">
        <f>M453</f>
        <v>474.89699999999999</v>
      </c>
      <c r="N452" s="6">
        <f>N453</f>
        <v>474.89699999999999</v>
      </c>
      <c r="O452" s="6">
        <f>O453</f>
        <v>463.2</v>
      </c>
      <c r="P452" s="6">
        <v>557</v>
      </c>
      <c r="Q452" s="6">
        <v>524.9</v>
      </c>
      <c r="R452" s="5">
        <v>524.9</v>
      </c>
      <c r="S452" s="38"/>
    </row>
    <row r="453" spans="1:19" ht="409.5" customHeight="1" x14ac:dyDescent="0.2">
      <c r="A453" s="3"/>
      <c r="B453" s="10">
        <v>304020059</v>
      </c>
      <c r="C453" s="9" t="s">
        <v>114</v>
      </c>
      <c r="D453" s="8"/>
      <c r="E453" s="46"/>
      <c r="F453" s="13" t="s">
        <v>113</v>
      </c>
      <c r="G453" s="13" t="s">
        <v>112</v>
      </c>
      <c r="H453" s="43" t="s">
        <v>1024</v>
      </c>
      <c r="I453" s="43" t="s">
        <v>1025</v>
      </c>
      <c r="J453" s="43" t="s">
        <v>1026</v>
      </c>
      <c r="K453" s="12">
        <v>1</v>
      </c>
      <c r="L453" s="12">
        <v>13</v>
      </c>
      <c r="M453" s="11">
        <v>474.89699999999999</v>
      </c>
      <c r="N453" s="11">
        <v>474.89699999999999</v>
      </c>
      <c r="O453" s="11">
        <v>463.2</v>
      </c>
      <c r="P453" s="6">
        <v>557</v>
      </c>
      <c r="Q453" s="6">
        <v>524.9</v>
      </c>
      <c r="R453" s="5">
        <v>524.9</v>
      </c>
      <c r="S453" s="38"/>
    </row>
    <row r="454" spans="1:19" ht="76.5" customHeight="1" x14ac:dyDescent="0.2">
      <c r="A454" s="3"/>
      <c r="B454" s="10">
        <v>304020060</v>
      </c>
      <c r="C454" s="9" t="s">
        <v>110</v>
      </c>
      <c r="D454" s="8" t="s">
        <v>111</v>
      </c>
      <c r="E454" s="7" t="s">
        <v>0</v>
      </c>
      <c r="F454" s="7"/>
      <c r="G454" s="80"/>
      <c r="H454" s="80"/>
      <c r="I454" s="80"/>
      <c r="J454" s="80"/>
      <c r="K454" s="80"/>
      <c r="L454" s="80"/>
      <c r="M454" s="6">
        <f t="shared" ref="M454:O455" si="96">M455</f>
        <v>479.9</v>
      </c>
      <c r="N454" s="6">
        <f t="shared" si="96"/>
        <v>369.822</v>
      </c>
      <c r="O454" s="6">
        <f t="shared" si="96"/>
        <v>278.39999999999998</v>
      </c>
      <c r="P454" s="6">
        <v>476.8</v>
      </c>
      <c r="Q454" s="6">
        <v>491</v>
      </c>
      <c r="R454" s="5">
        <v>505.8</v>
      </c>
      <c r="S454" s="38"/>
    </row>
    <row r="455" spans="1:19" ht="32.25" customHeight="1" x14ac:dyDescent="0.2">
      <c r="A455" s="3"/>
      <c r="B455" s="10"/>
      <c r="C455" s="9" t="s">
        <v>0</v>
      </c>
      <c r="D455" s="8" t="s">
        <v>0</v>
      </c>
      <c r="E455" s="7" t="s">
        <v>79</v>
      </c>
      <c r="F455" s="7"/>
      <c r="G455" s="80"/>
      <c r="H455" s="80"/>
      <c r="I455" s="80"/>
      <c r="J455" s="80"/>
      <c r="K455" s="80"/>
      <c r="L455" s="80"/>
      <c r="M455" s="6">
        <f t="shared" si="96"/>
        <v>479.9</v>
      </c>
      <c r="N455" s="6">
        <f t="shared" si="96"/>
        <v>369.822</v>
      </c>
      <c r="O455" s="6">
        <f t="shared" si="96"/>
        <v>278.39999999999998</v>
      </c>
      <c r="P455" s="6">
        <v>476.8</v>
      </c>
      <c r="Q455" s="6">
        <v>491</v>
      </c>
      <c r="R455" s="5">
        <v>505.8</v>
      </c>
      <c r="S455" s="38"/>
    </row>
    <row r="456" spans="1:19" ht="180" customHeight="1" x14ac:dyDescent="0.2">
      <c r="A456" s="3"/>
      <c r="B456" s="10">
        <v>304020060</v>
      </c>
      <c r="C456" s="9" t="s">
        <v>110</v>
      </c>
      <c r="D456" s="8"/>
      <c r="E456" s="46"/>
      <c r="F456" s="13" t="s">
        <v>109</v>
      </c>
      <c r="G456" s="13" t="s">
        <v>108</v>
      </c>
      <c r="H456" s="43" t="s">
        <v>758</v>
      </c>
      <c r="I456" s="43" t="s">
        <v>1001</v>
      </c>
      <c r="J456" s="43" t="s">
        <v>679</v>
      </c>
      <c r="K456" s="12">
        <v>5</v>
      </c>
      <c r="L456" s="12">
        <v>2</v>
      </c>
      <c r="M456" s="11">
        <v>479.9</v>
      </c>
      <c r="N456" s="11">
        <v>369.822</v>
      </c>
      <c r="O456" s="11">
        <v>278.39999999999998</v>
      </c>
      <c r="P456" s="11">
        <v>476.8</v>
      </c>
      <c r="Q456" s="11">
        <v>491</v>
      </c>
      <c r="R456" s="5">
        <v>505.8</v>
      </c>
      <c r="S456" s="38"/>
    </row>
    <row r="457" spans="1:19" ht="179.25" customHeight="1" x14ac:dyDescent="0.2">
      <c r="A457" s="3"/>
      <c r="B457" s="10">
        <v>304020084</v>
      </c>
      <c r="C457" s="9" t="s">
        <v>106</v>
      </c>
      <c r="D457" s="8" t="s">
        <v>107</v>
      </c>
      <c r="E457" s="7" t="s">
        <v>0</v>
      </c>
      <c r="F457" s="7"/>
      <c r="G457" s="80"/>
      <c r="H457" s="80"/>
      <c r="I457" s="80"/>
      <c r="J457" s="80"/>
      <c r="K457" s="80"/>
      <c r="L457" s="80"/>
      <c r="M457" s="6">
        <f t="shared" ref="M457:O458" si="97">M458</f>
        <v>2444.1999999999998</v>
      </c>
      <c r="N457" s="6">
        <f t="shared" si="97"/>
        <v>2444.1669999999999</v>
      </c>
      <c r="O457" s="6">
        <f t="shared" si="97"/>
        <v>8266.4</v>
      </c>
      <c r="P457" s="6">
        <v>8266.4</v>
      </c>
      <c r="Q457" s="6">
        <v>8266.4</v>
      </c>
      <c r="R457" s="5">
        <v>8266.4</v>
      </c>
      <c r="S457" s="38"/>
    </row>
    <row r="458" spans="1:19" ht="32.25" customHeight="1" x14ac:dyDescent="0.2">
      <c r="A458" s="3"/>
      <c r="B458" s="10"/>
      <c r="C458" s="9" t="s">
        <v>0</v>
      </c>
      <c r="D458" s="8" t="s">
        <v>0</v>
      </c>
      <c r="E458" s="7" t="s">
        <v>79</v>
      </c>
      <c r="F458" s="7"/>
      <c r="G458" s="80"/>
      <c r="H458" s="80"/>
      <c r="I458" s="80"/>
      <c r="J458" s="80"/>
      <c r="K458" s="80"/>
      <c r="L458" s="80"/>
      <c r="M458" s="6">
        <f t="shared" si="97"/>
        <v>2444.1999999999998</v>
      </c>
      <c r="N458" s="6">
        <f t="shared" si="97"/>
        <v>2444.1669999999999</v>
      </c>
      <c r="O458" s="6">
        <f t="shared" si="97"/>
        <v>8266.4</v>
      </c>
      <c r="P458" s="6">
        <v>8266.4</v>
      </c>
      <c r="Q458" s="6">
        <v>8266.4</v>
      </c>
      <c r="R458" s="5">
        <v>8266.4</v>
      </c>
      <c r="S458" s="38"/>
    </row>
    <row r="459" spans="1:19" ht="123" customHeight="1" x14ac:dyDescent="0.2">
      <c r="A459" s="3"/>
      <c r="B459" s="10">
        <v>304020084</v>
      </c>
      <c r="C459" s="9" t="s">
        <v>106</v>
      </c>
      <c r="D459" s="8"/>
      <c r="E459" s="46"/>
      <c r="F459" s="13" t="s">
        <v>105</v>
      </c>
      <c r="G459" s="13" t="s">
        <v>104</v>
      </c>
      <c r="H459" s="43" t="s">
        <v>1027</v>
      </c>
      <c r="I459" s="43" t="s">
        <v>1028</v>
      </c>
      <c r="J459" s="43" t="s">
        <v>1029</v>
      </c>
      <c r="K459" s="12">
        <v>9</v>
      </c>
      <c r="L459" s="12">
        <v>9</v>
      </c>
      <c r="M459" s="11">
        <v>2444.1999999999998</v>
      </c>
      <c r="N459" s="11">
        <v>2444.1669999999999</v>
      </c>
      <c r="O459" s="11">
        <v>8266.4</v>
      </c>
      <c r="P459" s="11">
        <v>8266.4</v>
      </c>
      <c r="Q459" s="11">
        <v>8266.4</v>
      </c>
      <c r="R459" s="5">
        <v>8266.4</v>
      </c>
      <c r="S459" s="38"/>
    </row>
    <row r="460" spans="1:19" ht="147.75" customHeight="1" x14ac:dyDescent="0.2">
      <c r="A460" s="3"/>
      <c r="B460" s="10">
        <v>304020089</v>
      </c>
      <c r="C460" s="9" t="s">
        <v>102</v>
      </c>
      <c r="D460" s="8" t="s">
        <v>103</v>
      </c>
      <c r="E460" s="7" t="s">
        <v>0</v>
      </c>
      <c r="F460" s="7"/>
      <c r="G460" s="80"/>
      <c r="H460" s="80"/>
      <c r="I460" s="80"/>
      <c r="J460" s="80"/>
      <c r="K460" s="80"/>
      <c r="L460" s="80"/>
      <c r="M460" s="6">
        <v>603.452</v>
      </c>
      <c r="N460" s="6">
        <v>603.452</v>
      </c>
      <c r="O460" s="6">
        <f>O461</f>
        <v>379.10199999999998</v>
      </c>
      <c r="P460" s="6">
        <v>973.28599999999994</v>
      </c>
      <c r="Q460" s="6">
        <v>1002.519</v>
      </c>
      <c r="R460" s="5">
        <v>966.11900000000003</v>
      </c>
      <c r="S460" s="38"/>
    </row>
    <row r="461" spans="1:19" ht="21.75" customHeight="1" x14ac:dyDescent="0.2">
      <c r="A461" s="3"/>
      <c r="B461" s="10"/>
      <c r="C461" s="9" t="s">
        <v>0</v>
      </c>
      <c r="D461" s="8" t="s">
        <v>0</v>
      </c>
      <c r="E461" s="7" t="s">
        <v>84</v>
      </c>
      <c r="F461" s="7"/>
      <c r="G461" s="80"/>
      <c r="H461" s="80"/>
      <c r="I461" s="80"/>
      <c r="J461" s="80"/>
      <c r="K461" s="80"/>
      <c r="L461" s="80"/>
      <c r="M461" s="6">
        <f>M462+M463+M464</f>
        <v>603.452</v>
      </c>
      <c r="N461" s="6">
        <f t="shared" ref="N461:O461" si="98">N462+N463+N464</f>
        <v>603.452</v>
      </c>
      <c r="O461" s="6">
        <f t="shared" si="98"/>
        <v>379.10199999999998</v>
      </c>
      <c r="P461" s="6">
        <v>973.28599999999994</v>
      </c>
      <c r="Q461" s="6">
        <v>1002.519</v>
      </c>
      <c r="R461" s="5">
        <v>966.11900000000003</v>
      </c>
      <c r="S461" s="38"/>
    </row>
    <row r="462" spans="1:19" ht="85.5" customHeight="1" x14ac:dyDescent="0.2">
      <c r="A462" s="3"/>
      <c r="B462" s="10">
        <v>304020089</v>
      </c>
      <c r="C462" s="9" t="s">
        <v>102</v>
      </c>
      <c r="D462" s="8"/>
      <c r="E462" s="46"/>
      <c r="F462" s="13" t="s">
        <v>101</v>
      </c>
      <c r="G462" s="13" t="s">
        <v>100</v>
      </c>
      <c r="H462" s="43" t="s">
        <v>944</v>
      </c>
      <c r="I462" s="43" t="s">
        <v>942</v>
      </c>
      <c r="J462" s="43" t="s">
        <v>1030</v>
      </c>
      <c r="K462" s="12">
        <v>1</v>
      </c>
      <c r="L462" s="12">
        <v>13</v>
      </c>
      <c r="M462" s="11">
        <v>363.25200000000001</v>
      </c>
      <c r="N462" s="11">
        <v>363.25200000000001</v>
      </c>
      <c r="O462" s="11">
        <v>62.866999999999997</v>
      </c>
      <c r="P462" s="11">
        <v>545.59400000000005</v>
      </c>
      <c r="Q462" s="11">
        <v>545.59400000000005</v>
      </c>
      <c r="R462" s="5">
        <v>545.59400000000005</v>
      </c>
      <c r="S462" s="38"/>
    </row>
    <row r="463" spans="1:19" ht="96.75" customHeight="1" x14ac:dyDescent="0.2">
      <c r="A463" s="3"/>
      <c r="B463" s="10">
        <v>304020089</v>
      </c>
      <c r="C463" s="9" t="s">
        <v>102</v>
      </c>
      <c r="D463" s="8"/>
      <c r="E463" s="46"/>
      <c r="F463" s="13" t="s">
        <v>101</v>
      </c>
      <c r="G463" s="13" t="s">
        <v>100</v>
      </c>
      <c r="H463" s="43" t="s">
        <v>944</v>
      </c>
      <c r="I463" s="43" t="s">
        <v>942</v>
      </c>
      <c r="J463" s="43" t="s">
        <v>1030</v>
      </c>
      <c r="K463" s="12">
        <v>4</v>
      </c>
      <c r="L463" s="12">
        <v>12</v>
      </c>
      <c r="M463" s="11">
        <v>37.22</v>
      </c>
      <c r="N463" s="11">
        <v>37.22</v>
      </c>
      <c r="O463" s="11">
        <v>86.370999999999995</v>
      </c>
      <c r="P463" s="11">
        <v>27.167000000000002</v>
      </c>
      <c r="Q463" s="11">
        <v>20</v>
      </c>
      <c r="R463" s="5">
        <v>20</v>
      </c>
      <c r="S463" s="38"/>
    </row>
    <row r="464" spans="1:19" ht="90.75" customHeight="1" x14ac:dyDescent="0.2">
      <c r="A464" s="3"/>
      <c r="B464" s="10">
        <v>304020089</v>
      </c>
      <c r="C464" s="9" t="s">
        <v>102</v>
      </c>
      <c r="D464" s="8"/>
      <c r="E464" s="46"/>
      <c r="F464" s="13" t="s">
        <v>101</v>
      </c>
      <c r="G464" s="13" t="s">
        <v>100</v>
      </c>
      <c r="H464" s="43" t="s">
        <v>944</v>
      </c>
      <c r="I464" s="43" t="s">
        <v>942</v>
      </c>
      <c r="J464" s="43" t="s">
        <v>1030</v>
      </c>
      <c r="K464" s="12">
        <v>10</v>
      </c>
      <c r="L464" s="12">
        <v>6</v>
      </c>
      <c r="M464" s="11">
        <v>202.98</v>
      </c>
      <c r="N464" s="11">
        <v>202.98</v>
      </c>
      <c r="O464" s="11">
        <v>229.864</v>
      </c>
      <c r="P464" s="11">
        <v>400.52499999999998</v>
      </c>
      <c r="Q464" s="11">
        <v>400.52499999999998</v>
      </c>
      <c r="R464" s="5">
        <v>400.52499999999998</v>
      </c>
      <c r="S464" s="38"/>
    </row>
    <row r="465" spans="1:19" ht="59.25" customHeight="1" x14ac:dyDescent="0.2">
      <c r="A465" s="3"/>
      <c r="B465" s="10"/>
      <c r="C465" s="9"/>
      <c r="D465" s="51" t="s">
        <v>572</v>
      </c>
      <c r="E465" s="84"/>
      <c r="F465" s="85"/>
      <c r="G465" s="85"/>
      <c r="H465" s="85"/>
      <c r="I465" s="85"/>
      <c r="J465" s="85"/>
      <c r="K465" s="85"/>
      <c r="L465" s="86"/>
      <c r="M465" s="60">
        <f>M466+M469+M472+M475+M478</f>
        <v>2724.8850000000002</v>
      </c>
      <c r="N465" s="60">
        <f t="shared" ref="N465:R465" si="99">N466+N469+N472+N475+N478</f>
        <v>2337.0140000000001</v>
      </c>
      <c r="O465" s="60">
        <f t="shared" si="99"/>
        <v>5125.4399999999996</v>
      </c>
      <c r="P465" s="60">
        <f t="shared" si="99"/>
        <v>0</v>
      </c>
      <c r="Q465" s="60">
        <f t="shared" si="99"/>
        <v>0</v>
      </c>
      <c r="R465" s="79">
        <f t="shared" si="99"/>
        <v>0</v>
      </c>
      <c r="S465" s="38"/>
    </row>
    <row r="466" spans="1:19" ht="32.25" customHeight="1" x14ac:dyDescent="0.2">
      <c r="A466" s="3"/>
      <c r="B466" s="10">
        <v>304030001</v>
      </c>
      <c r="C466" s="9" t="s">
        <v>98</v>
      </c>
      <c r="D466" s="8" t="s">
        <v>99</v>
      </c>
      <c r="E466" s="7" t="s">
        <v>0</v>
      </c>
      <c r="F466" s="7"/>
      <c r="G466" s="80"/>
      <c r="H466" s="80"/>
      <c r="I466" s="80"/>
      <c r="J466" s="80"/>
      <c r="K466" s="80"/>
      <c r="L466" s="80"/>
      <c r="M466" s="6">
        <v>160</v>
      </c>
      <c r="N466" s="6">
        <v>159.82300000000001</v>
      </c>
      <c r="O466" s="6">
        <v>0</v>
      </c>
      <c r="P466" s="6">
        <v>0</v>
      </c>
      <c r="Q466" s="6">
        <v>0</v>
      </c>
      <c r="R466" s="5">
        <v>0</v>
      </c>
      <c r="S466" s="38"/>
    </row>
    <row r="467" spans="1:19" ht="21.75" customHeight="1" x14ac:dyDescent="0.2">
      <c r="A467" s="3"/>
      <c r="B467" s="10"/>
      <c r="C467" s="9" t="s">
        <v>0</v>
      </c>
      <c r="D467" s="8" t="s">
        <v>0</v>
      </c>
      <c r="E467" s="7" t="s">
        <v>84</v>
      </c>
      <c r="F467" s="7"/>
      <c r="G467" s="80"/>
      <c r="H467" s="80"/>
      <c r="I467" s="80"/>
      <c r="J467" s="80"/>
      <c r="K467" s="80"/>
      <c r="L467" s="80"/>
      <c r="M467" s="6">
        <v>160</v>
      </c>
      <c r="N467" s="6">
        <v>159.82300000000001</v>
      </c>
      <c r="O467" s="6">
        <v>0</v>
      </c>
      <c r="P467" s="6">
        <v>0</v>
      </c>
      <c r="Q467" s="6">
        <v>0</v>
      </c>
      <c r="R467" s="5">
        <v>0</v>
      </c>
      <c r="S467" s="38"/>
    </row>
    <row r="468" spans="1:19" ht="409.5" customHeight="1" x14ac:dyDescent="0.2">
      <c r="A468" s="3"/>
      <c r="B468" s="10">
        <v>304030001</v>
      </c>
      <c r="C468" s="9" t="s">
        <v>98</v>
      </c>
      <c r="D468" s="8"/>
      <c r="E468" s="46"/>
      <c r="F468" s="13" t="s">
        <v>97</v>
      </c>
      <c r="G468" s="13" t="s">
        <v>96</v>
      </c>
      <c r="H468" s="43" t="s">
        <v>975</v>
      </c>
      <c r="I468" s="43" t="s">
        <v>1031</v>
      </c>
      <c r="J468" s="43" t="s">
        <v>977</v>
      </c>
      <c r="K468" s="12">
        <v>3</v>
      </c>
      <c r="L468" s="12">
        <v>4</v>
      </c>
      <c r="M468" s="11">
        <v>160</v>
      </c>
      <c r="N468" s="11">
        <v>159.82300000000001</v>
      </c>
      <c r="O468" s="11">
        <v>0</v>
      </c>
      <c r="P468" s="11">
        <v>0</v>
      </c>
      <c r="Q468" s="11">
        <v>0</v>
      </c>
      <c r="R468" s="5">
        <v>0</v>
      </c>
      <c r="S468" s="38"/>
    </row>
    <row r="469" spans="1:19" ht="32.25" customHeight="1" x14ac:dyDescent="0.2">
      <c r="A469" s="3"/>
      <c r="B469" s="10">
        <v>304030002</v>
      </c>
      <c r="C469" s="9" t="s">
        <v>93</v>
      </c>
      <c r="D469" s="8" t="s">
        <v>94</v>
      </c>
      <c r="E469" s="7" t="s">
        <v>0</v>
      </c>
      <c r="F469" s="7"/>
      <c r="G469" s="80"/>
      <c r="H469" s="80"/>
      <c r="I469" s="80"/>
      <c r="J469" s="80"/>
      <c r="K469" s="80"/>
      <c r="L469" s="80"/>
      <c r="M469" s="6">
        <f>M470</f>
        <v>7.2050000000000001</v>
      </c>
      <c r="N469" s="6">
        <v>7.2050000000000001</v>
      </c>
      <c r="O469" s="6">
        <v>0</v>
      </c>
      <c r="P469" s="6">
        <v>0</v>
      </c>
      <c r="Q469" s="6">
        <v>0</v>
      </c>
      <c r="R469" s="5">
        <v>0</v>
      </c>
      <c r="S469" s="38"/>
    </row>
    <row r="470" spans="1:19" ht="21.75" customHeight="1" x14ac:dyDescent="0.2">
      <c r="A470" s="3"/>
      <c r="B470" s="10"/>
      <c r="C470" s="9" t="s">
        <v>0</v>
      </c>
      <c r="D470" s="8" t="s">
        <v>0</v>
      </c>
      <c r="E470" s="7" t="s">
        <v>84</v>
      </c>
      <c r="F470" s="7"/>
      <c r="G470" s="80"/>
      <c r="H470" s="80"/>
      <c r="I470" s="80"/>
      <c r="J470" s="80"/>
      <c r="K470" s="80"/>
      <c r="L470" s="80"/>
      <c r="M470" s="6">
        <f>M471</f>
        <v>7.2050000000000001</v>
      </c>
      <c r="N470" s="6">
        <v>7.2050000000000001</v>
      </c>
      <c r="O470" s="6">
        <v>0</v>
      </c>
      <c r="P470" s="6">
        <v>0</v>
      </c>
      <c r="Q470" s="6">
        <v>0</v>
      </c>
      <c r="R470" s="5">
        <v>0</v>
      </c>
      <c r="S470" s="38"/>
    </row>
    <row r="471" spans="1:19" ht="306" customHeight="1" x14ac:dyDescent="0.2">
      <c r="A471" s="3"/>
      <c r="B471" s="10">
        <v>304030002</v>
      </c>
      <c r="C471" s="9" t="s">
        <v>93</v>
      </c>
      <c r="D471" s="8"/>
      <c r="E471" s="46"/>
      <c r="F471" s="13" t="s">
        <v>92</v>
      </c>
      <c r="G471" s="13" t="s">
        <v>91</v>
      </c>
      <c r="H471" s="43" t="s">
        <v>1032</v>
      </c>
      <c r="I471" s="43" t="s">
        <v>1033</v>
      </c>
      <c r="J471" s="43" t="s">
        <v>1034</v>
      </c>
      <c r="K471" s="12">
        <v>1</v>
      </c>
      <c r="L471" s="12">
        <v>5</v>
      </c>
      <c r="M471" s="11">
        <v>7.2050000000000001</v>
      </c>
      <c r="N471" s="11">
        <v>7.2050000000000001</v>
      </c>
      <c r="O471" s="11">
        <v>0</v>
      </c>
      <c r="P471" s="11">
        <v>0</v>
      </c>
      <c r="Q471" s="11">
        <v>0</v>
      </c>
      <c r="R471" s="5">
        <v>0</v>
      </c>
      <c r="S471" s="38"/>
    </row>
    <row r="472" spans="1:19" ht="87" customHeight="1" x14ac:dyDescent="0.2">
      <c r="A472" s="3"/>
      <c r="B472" s="10">
        <v>304030012</v>
      </c>
      <c r="C472" s="9" t="s">
        <v>88</v>
      </c>
      <c r="D472" s="8" t="s">
        <v>90</v>
      </c>
      <c r="E472" s="7" t="s">
        <v>0</v>
      </c>
      <c r="F472" s="7"/>
      <c r="G472" s="80"/>
      <c r="H472" s="80"/>
      <c r="I472" s="80"/>
      <c r="J472" s="80"/>
      <c r="K472" s="80"/>
      <c r="L472" s="80"/>
      <c r="M472" s="6">
        <v>779.17</v>
      </c>
      <c r="N472" s="6">
        <v>392.55099999999999</v>
      </c>
      <c r="O472" s="6">
        <f>O473</f>
        <v>3925.5059999999999</v>
      </c>
      <c r="P472" s="6">
        <v>0</v>
      </c>
      <c r="Q472" s="6">
        <v>0</v>
      </c>
      <c r="R472" s="5">
        <v>0</v>
      </c>
      <c r="S472" s="38"/>
    </row>
    <row r="473" spans="1:19" ht="32.25" customHeight="1" x14ac:dyDescent="0.2">
      <c r="A473" s="3"/>
      <c r="B473" s="10"/>
      <c r="C473" s="9" t="s">
        <v>0</v>
      </c>
      <c r="D473" s="8" t="s">
        <v>0</v>
      </c>
      <c r="E473" s="7" t="s">
        <v>89</v>
      </c>
      <c r="F473" s="7"/>
      <c r="G473" s="80"/>
      <c r="H473" s="80"/>
      <c r="I473" s="80"/>
      <c r="J473" s="80"/>
      <c r="K473" s="80"/>
      <c r="L473" s="80"/>
      <c r="M473" s="6">
        <v>779.17</v>
      </c>
      <c r="N473" s="6">
        <v>392.55099999999999</v>
      </c>
      <c r="O473" s="6">
        <v>3925.5059999999999</v>
      </c>
      <c r="P473" s="6">
        <v>0</v>
      </c>
      <c r="Q473" s="6">
        <v>0</v>
      </c>
      <c r="R473" s="5">
        <v>0</v>
      </c>
      <c r="S473" s="38"/>
    </row>
    <row r="474" spans="1:19" ht="280.5" customHeight="1" x14ac:dyDescent="0.2">
      <c r="A474" s="3"/>
      <c r="B474" s="10">
        <v>304030012</v>
      </c>
      <c r="C474" s="9" t="s">
        <v>88</v>
      </c>
      <c r="D474" s="8"/>
      <c r="E474" s="46"/>
      <c r="F474" s="13" t="s">
        <v>87</v>
      </c>
      <c r="G474" s="13" t="s">
        <v>86</v>
      </c>
      <c r="H474" s="43" t="s">
        <v>1035</v>
      </c>
      <c r="I474" s="43" t="s">
        <v>1036</v>
      </c>
      <c r="J474" s="43" t="s">
        <v>1037</v>
      </c>
      <c r="K474" s="12">
        <v>10</v>
      </c>
      <c r="L474" s="12">
        <v>4</v>
      </c>
      <c r="M474" s="11">
        <v>779.17</v>
      </c>
      <c r="N474" s="11">
        <v>392.55099999999999</v>
      </c>
      <c r="O474" s="11">
        <v>3925.5059999999999</v>
      </c>
      <c r="P474" s="11">
        <v>0</v>
      </c>
      <c r="Q474" s="11">
        <v>0</v>
      </c>
      <c r="R474" s="5">
        <v>0</v>
      </c>
      <c r="S474" s="38"/>
    </row>
    <row r="475" spans="1:19" ht="179.25" customHeight="1" x14ac:dyDescent="0.2">
      <c r="A475" s="3"/>
      <c r="B475" s="10">
        <v>304030017</v>
      </c>
      <c r="C475" s="9" t="s">
        <v>83</v>
      </c>
      <c r="D475" s="8" t="s">
        <v>85</v>
      </c>
      <c r="E475" s="7" t="s">
        <v>0</v>
      </c>
      <c r="F475" s="7"/>
      <c r="G475" s="80"/>
      <c r="H475" s="80"/>
      <c r="I475" s="80"/>
      <c r="J475" s="80"/>
      <c r="K475" s="80"/>
      <c r="L475" s="80"/>
      <c r="M475" s="6">
        <v>78.510000000000005</v>
      </c>
      <c r="N475" s="6">
        <v>78.510000000000005</v>
      </c>
      <c r="O475" s="6">
        <v>0</v>
      </c>
      <c r="P475" s="6">
        <v>0</v>
      </c>
      <c r="Q475" s="6">
        <v>0</v>
      </c>
      <c r="R475" s="5">
        <v>0</v>
      </c>
      <c r="S475" s="38"/>
    </row>
    <row r="476" spans="1:19" ht="21.75" customHeight="1" x14ac:dyDescent="0.2">
      <c r="A476" s="3"/>
      <c r="B476" s="10"/>
      <c r="C476" s="9" t="s">
        <v>0</v>
      </c>
      <c r="D476" s="8" t="s">
        <v>0</v>
      </c>
      <c r="E476" s="7" t="s">
        <v>84</v>
      </c>
      <c r="F476" s="7"/>
      <c r="G476" s="80"/>
      <c r="H476" s="80"/>
      <c r="I476" s="80"/>
      <c r="J476" s="80"/>
      <c r="K476" s="80"/>
      <c r="L476" s="80"/>
      <c r="M476" s="6">
        <v>78.510000000000005</v>
      </c>
      <c r="N476" s="6">
        <v>78.510000000000005</v>
      </c>
      <c r="O476" s="6">
        <v>0</v>
      </c>
      <c r="P476" s="6">
        <v>0</v>
      </c>
      <c r="Q476" s="6">
        <v>0</v>
      </c>
      <c r="R476" s="5">
        <v>0</v>
      </c>
      <c r="S476" s="38"/>
    </row>
    <row r="477" spans="1:19" ht="282" customHeight="1" x14ac:dyDescent="0.2">
      <c r="A477" s="3"/>
      <c r="B477" s="10">
        <v>304030017</v>
      </c>
      <c r="C477" s="9" t="s">
        <v>83</v>
      </c>
      <c r="D477" s="8"/>
      <c r="E477" s="46"/>
      <c r="F477" s="13" t="s">
        <v>82</v>
      </c>
      <c r="G477" s="13" t="s">
        <v>81</v>
      </c>
      <c r="H477" s="43" t="s">
        <v>1038</v>
      </c>
      <c r="I477" s="43" t="s">
        <v>1039</v>
      </c>
      <c r="J477" s="43" t="s">
        <v>1040</v>
      </c>
      <c r="K477" s="12">
        <v>1</v>
      </c>
      <c r="L477" s="12">
        <v>13</v>
      </c>
      <c r="M477" s="11">
        <v>78.510000000000005</v>
      </c>
      <c r="N477" s="11">
        <v>78.510000000000005</v>
      </c>
      <c r="O477" s="11">
        <v>0</v>
      </c>
      <c r="P477" s="11">
        <v>0</v>
      </c>
      <c r="Q477" s="11">
        <v>0</v>
      </c>
      <c r="R477" s="5">
        <v>0</v>
      </c>
      <c r="S477" s="38"/>
    </row>
    <row r="478" spans="1:19" ht="255" customHeight="1" x14ac:dyDescent="0.2">
      <c r="A478" s="3"/>
      <c r="B478" s="10">
        <v>304030021</v>
      </c>
      <c r="C478" s="9" t="s">
        <v>78</v>
      </c>
      <c r="D478" s="8" t="s">
        <v>80</v>
      </c>
      <c r="E478" s="7" t="s">
        <v>0</v>
      </c>
      <c r="F478" s="7"/>
      <c r="G478" s="80"/>
      <c r="H478" s="80"/>
      <c r="I478" s="80"/>
      <c r="J478" s="80"/>
      <c r="K478" s="80"/>
      <c r="L478" s="80"/>
      <c r="M478" s="6">
        <v>1700</v>
      </c>
      <c r="N478" s="6">
        <v>1698.925</v>
      </c>
      <c r="O478" s="6">
        <f>O479</f>
        <v>1199.934</v>
      </c>
      <c r="P478" s="6">
        <v>0</v>
      </c>
      <c r="Q478" s="6">
        <v>0</v>
      </c>
      <c r="R478" s="5">
        <v>0</v>
      </c>
      <c r="S478" s="38"/>
    </row>
    <row r="479" spans="1:19" ht="32.25" customHeight="1" x14ac:dyDescent="0.2">
      <c r="A479" s="3"/>
      <c r="B479" s="10"/>
      <c r="C479" s="9" t="s">
        <v>0</v>
      </c>
      <c r="D479" s="8" t="s">
        <v>0</v>
      </c>
      <c r="E479" s="7" t="s">
        <v>79</v>
      </c>
      <c r="F479" s="7"/>
      <c r="G479" s="80"/>
      <c r="H479" s="80"/>
      <c r="I479" s="80"/>
      <c r="J479" s="80"/>
      <c r="K479" s="80"/>
      <c r="L479" s="80"/>
      <c r="M479" s="6">
        <v>1700</v>
      </c>
      <c r="N479" s="6">
        <v>1698.925</v>
      </c>
      <c r="O479" s="6">
        <f>O480</f>
        <v>1199.934</v>
      </c>
      <c r="P479" s="6">
        <v>0</v>
      </c>
      <c r="Q479" s="6">
        <v>0</v>
      </c>
      <c r="R479" s="5">
        <v>0</v>
      </c>
      <c r="S479" s="38"/>
    </row>
    <row r="480" spans="1:19" ht="329.25" customHeight="1" x14ac:dyDescent="0.2">
      <c r="A480" s="3"/>
      <c r="B480" s="10">
        <v>304030021</v>
      </c>
      <c r="C480" s="9" t="s">
        <v>78</v>
      </c>
      <c r="D480" s="8"/>
      <c r="E480" s="46"/>
      <c r="F480" s="13" t="s">
        <v>77</v>
      </c>
      <c r="G480" s="13" t="s">
        <v>76</v>
      </c>
      <c r="H480" s="43" t="s">
        <v>1041</v>
      </c>
      <c r="I480" s="43" t="s">
        <v>1039</v>
      </c>
      <c r="J480" s="43" t="s">
        <v>1042</v>
      </c>
      <c r="K480" s="12">
        <v>4</v>
      </c>
      <c r="L480" s="12">
        <v>5</v>
      </c>
      <c r="M480" s="11">
        <v>1700</v>
      </c>
      <c r="N480" s="11">
        <v>1698.925</v>
      </c>
      <c r="O480" s="11">
        <v>1199.934</v>
      </c>
      <c r="P480" s="11">
        <v>0</v>
      </c>
      <c r="Q480" s="11">
        <v>0</v>
      </c>
      <c r="R480" s="5">
        <v>0</v>
      </c>
      <c r="S480" s="38"/>
    </row>
    <row r="481" spans="1:19" ht="153" customHeight="1" x14ac:dyDescent="0.2">
      <c r="A481" s="3"/>
      <c r="B481" s="10"/>
      <c r="C481" s="9"/>
      <c r="D481" s="51" t="s">
        <v>565</v>
      </c>
      <c r="E481" s="81"/>
      <c r="F481" s="82"/>
      <c r="G481" s="82"/>
      <c r="H481" s="82"/>
      <c r="I481" s="82"/>
      <c r="J481" s="82"/>
      <c r="K481" s="82"/>
      <c r="L481" s="83"/>
      <c r="M481" s="52">
        <f>M482+M485+M495</f>
        <v>698311.85600000003</v>
      </c>
      <c r="N481" s="52">
        <f t="shared" ref="N481:R481" si="100">N482+N485+N495</f>
        <v>673861.81599999999</v>
      </c>
      <c r="O481" s="52">
        <f t="shared" si="100"/>
        <v>683265.69799999997</v>
      </c>
      <c r="P481" s="52">
        <f t="shared" si="100"/>
        <v>534777.44700000004</v>
      </c>
      <c r="Q481" s="52">
        <f t="shared" si="100"/>
        <v>519311.12</v>
      </c>
      <c r="R481" s="64">
        <f t="shared" si="100"/>
        <v>466307.82</v>
      </c>
      <c r="S481" s="38"/>
    </row>
    <row r="482" spans="1:19" ht="74.25" customHeight="1" x14ac:dyDescent="0.2">
      <c r="A482" s="3"/>
      <c r="B482" s="10">
        <v>306010000</v>
      </c>
      <c r="C482" s="9" t="s">
        <v>74</v>
      </c>
      <c r="D482" s="51" t="s">
        <v>75</v>
      </c>
      <c r="E482" s="63" t="s">
        <v>0</v>
      </c>
      <c r="F482" s="63"/>
      <c r="G482" s="87"/>
      <c r="H482" s="87"/>
      <c r="I482" s="87"/>
      <c r="J482" s="87"/>
      <c r="K482" s="87"/>
      <c r="L482" s="87"/>
      <c r="M482" s="52">
        <v>249895.6</v>
      </c>
      <c r="N482" s="52">
        <v>249895.6</v>
      </c>
      <c r="O482" s="52">
        <v>260252.2</v>
      </c>
      <c r="P482" s="52">
        <v>274250.90000000002</v>
      </c>
      <c r="Q482" s="52">
        <v>275371.3</v>
      </c>
      <c r="R482" s="64">
        <v>275371.3</v>
      </c>
      <c r="S482" s="38"/>
    </row>
    <row r="483" spans="1:19" ht="21.75" customHeight="1" x14ac:dyDescent="0.2">
      <c r="A483" s="3"/>
      <c r="B483" s="10"/>
      <c r="C483" s="9" t="s">
        <v>0</v>
      </c>
      <c r="D483" s="8" t="s">
        <v>0</v>
      </c>
      <c r="E483" s="7" t="s">
        <v>7</v>
      </c>
      <c r="F483" s="7"/>
      <c r="G483" s="80"/>
      <c r="H483" s="80"/>
      <c r="I483" s="80"/>
      <c r="J483" s="80"/>
      <c r="K483" s="80"/>
      <c r="L483" s="80"/>
      <c r="M483" s="6">
        <v>249895.6</v>
      </c>
      <c r="N483" s="6">
        <v>249895.6</v>
      </c>
      <c r="O483" s="6">
        <v>260252.2</v>
      </c>
      <c r="P483" s="6">
        <v>274250.90000000002</v>
      </c>
      <c r="Q483" s="6">
        <v>275371.3</v>
      </c>
      <c r="R483" s="5">
        <v>275371.3</v>
      </c>
      <c r="S483" s="38"/>
    </row>
    <row r="484" spans="1:19" ht="182.25" customHeight="1" x14ac:dyDescent="0.2">
      <c r="A484" s="3"/>
      <c r="B484" s="10">
        <v>306010000</v>
      </c>
      <c r="C484" s="9" t="s">
        <v>74</v>
      </c>
      <c r="D484" s="8"/>
      <c r="E484" s="46"/>
      <c r="F484" s="13" t="s">
        <v>73</v>
      </c>
      <c r="G484" s="13" t="s">
        <v>72</v>
      </c>
      <c r="H484" s="43" t="s">
        <v>1043</v>
      </c>
      <c r="I484" s="43" t="s">
        <v>1044</v>
      </c>
      <c r="J484" s="43" t="s">
        <v>1045</v>
      </c>
      <c r="K484" s="12">
        <v>14</v>
      </c>
      <c r="L484" s="12">
        <v>1</v>
      </c>
      <c r="M484" s="11">
        <v>249895.6</v>
      </c>
      <c r="N484" s="11">
        <v>249895.6</v>
      </c>
      <c r="O484" s="11">
        <v>260252.2</v>
      </c>
      <c r="P484" s="11">
        <v>274250.90000000002</v>
      </c>
      <c r="Q484" s="11">
        <v>275371.3</v>
      </c>
      <c r="R484" s="5">
        <v>275371.3</v>
      </c>
      <c r="S484" s="38"/>
    </row>
    <row r="485" spans="1:19" ht="188.25" customHeight="1" x14ac:dyDescent="0.2">
      <c r="A485" s="3"/>
      <c r="B485" s="10"/>
      <c r="C485" s="9"/>
      <c r="D485" s="51" t="s">
        <v>566</v>
      </c>
      <c r="E485" s="81"/>
      <c r="F485" s="82"/>
      <c r="G485" s="82"/>
      <c r="H485" s="82"/>
      <c r="I485" s="82"/>
      <c r="J485" s="82"/>
      <c r="K485" s="82"/>
      <c r="L485" s="83"/>
      <c r="M485" s="52">
        <f>M486+M489</f>
        <v>5118.2910000000002</v>
      </c>
      <c r="N485" s="52">
        <f t="shared" ref="N485" si="101">N486+N489</f>
        <v>5118.2910000000002</v>
      </c>
      <c r="O485" s="52">
        <f>O486+O489+O492</f>
        <v>5009.72</v>
      </c>
      <c r="P485" s="52">
        <f>P486+P489+P492</f>
        <v>5468.32</v>
      </c>
      <c r="Q485" s="52">
        <f t="shared" ref="Q485:R485" si="102">Q486+Q489+Q492</f>
        <v>5411.5199999999995</v>
      </c>
      <c r="R485" s="64">
        <f t="shared" si="102"/>
        <v>5567.82</v>
      </c>
      <c r="S485" s="38"/>
    </row>
    <row r="486" spans="1:19" ht="71.25" customHeight="1" x14ac:dyDescent="0.2">
      <c r="A486" s="3"/>
      <c r="B486" s="10">
        <v>306030001</v>
      </c>
      <c r="C486" s="9" t="s">
        <v>70</v>
      </c>
      <c r="D486" s="8" t="s">
        <v>71</v>
      </c>
      <c r="E486" s="7" t="s">
        <v>0</v>
      </c>
      <c r="F486" s="7"/>
      <c r="G486" s="80"/>
      <c r="H486" s="80"/>
      <c r="I486" s="80"/>
      <c r="J486" s="80"/>
      <c r="K486" s="80"/>
      <c r="L486" s="80"/>
      <c r="M486" s="6">
        <v>3971.4</v>
      </c>
      <c r="N486" s="6">
        <v>3971.4</v>
      </c>
      <c r="O486" s="6">
        <v>4174.5</v>
      </c>
      <c r="P486" s="6">
        <v>4573</v>
      </c>
      <c r="Q486" s="6">
        <v>4516.2</v>
      </c>
      <c r="R486" s="5">
        <v>4672.5</v>
      </c>
      <c r="S486" s="38"/>
    </row>
    <row r="487" spans="1:19" ht="21.75" customHeight="1" x14ac:dyDescent="0.2">
      <c r="A487" s="3"/>
      <c r="B487" s="10"/>
      <c r="C487" s="9" t="s">
        <v>0</v>
      </c>
      <c r="D487" s="8" t="s">
        <v>0</v>
      </c>
      <c r="E487" s="7" t="s">
        <v>7</v>
      </c>
      <c r="F487" s="7"/>
      <c r="G487" s="80"/>
      <c r="H487" s="80"/>
      <c r="I487" s="80"/>
      <c r="J487" s="80"/>
      <c r="K487" s="80"/>
      <c r="L487" s="80"/>
      <c r="M487" s="6">
        <v>3971.4</v>
      </c>
      <c r="N487" s="6">
        <v>3971.4</v>
      </c>
      <c r="O487" s="6">
        <v>4174.5</v>
      </c>
      <c r="P487" s="6">
        <v>4573</v>
      </c>
      <c r="Q487" s="6">
        <v>4516.2</v>
      </c>
      <c r="R487" s="5">
        <v>4672.5</v>
      </c>
      <c r="S487" s="38"/>
    </row>
    <row r="488" spans="1:19" ht="175.5" customHeight="1" x14ac:dyDescent="0.2">
      <c r="A488" s="3"/>
      <c r="B488" s="10">
        <v>306030001</v>
      </c>
      <c r="C488" s="9" t="s">
        <v>70</v>
      </c>
      <c r="D488" s="8"/>
      <c r="E488" s="46"/>
      <c r="F488" s="13" t="s">
        <v>69</v>
      </c>
      <c r="G488" s="13" t="s">
        <v>68</v>
      </c>
      <c r="H488" s="43" t="s">
        <v>1046</v>
      </c>
      <c r="I488" s="43" t="s">
        <v>1047</v>
      </c>
      <c r="J488" s="43" t="s">
        <v>1048</v>
      </c>
      <c r="K488" s="12">
        <v>2</v>
      </c>
      <c r="L488" s="12">
        <v>3</v>
      </c>
      <c r="M488" s="11">
        <v>3971.4</v>
      </c>
      <c r="N488" s="11">
        <v>3971.4</v>
      </c>
      <c r="O488" s="11">
        <v>4174.5</v>
      </c>
      <c r="P488" s="11">
        <v>4573</v>
      </c>
      <c r="Q488" s="11">
        <v>4516.2</v>
      </c>
      <c r="R488" s="5">
        <v>4672.5</v>
      </c>
      <c r="S488" s="38"/>
    </row>
    <row r="489" spans="1:19" ht="32.25" customHeight="1" x14ac:dyDescent="0.2">
      <c r="A489" s="3"/>
      <c r="B489" s="10">
        <v>306030002</v>
      </c>
      <c r="C489" s="9" t="s">
        <v>66</v>
      </c>
      <c r="D489" s="8" t="s">
        <v>67</v>
      </c>
      <c r="E489" s="7" t="s">
        <v>0</v>
      </c>
      <c r="F489" s="7"/>
      <c r="G489" s="80"/>
      <c r="H489" s="80"/>
      <c r="I489" s="80"/>
      <c r="J489" s="80"/>
      <c r="K489" s="80"/>
      <c r="L489" s="80"/>
      <c r="M489" s="6">
        <v>1146.8910000000001</v>
      </c>
      <c r="N489" s="6">
        <v>1146.8910000000001</v>
      </c>
      <c r="O489" s="6">
        <v>813.6</v>
      </c>
      <c r="P489" s="6">
        <v>873.7</v>
      </c>
      <c r="Q489" s="6">
        <v>873.7</v>
      </c>
      <c r="R489" s="5">
        <v>873.7</v>
      </c>
      <c r="S489" s="38"/>
    </row>
    <row r="490" spans="1:19" ht="21.75" customHeight="1" x14ac:dyDescent="0.2">
      <c r="A490" s="3"/>
      <c r="B490" s="10"/>
      <c r="C490" s="9" t="s">
        <v>0</v>
      </c>
      <c r="D490" s="8" t="s">
        <v>0</v>
      </c>
      <c r="E490" s="7" t="s">
        <v>7</v>
      </c>
      <c r="F490" s="7"/>
      <c r="G490" s="80"/>
      <c r="H490" s="80"/>
      <c r="I490" s="80"/>
      <c r="J490" s="80"/>
      <c r="K490" s="80"/>
      <c r="L490" s="80"/>
      <c r="M490" s="6">
        <v>1146.8910000000001</v>
      </c>
      <c r="N490" s="6">
        <v>1146.8910000000001</v>
      </c>
      <c r="O490" s="6">
        <v>813.6</v>
      </c>
      <c r="P490" s="6">
        <v>873.7</v>
      </c>
      <c r="Q490" s="6">
        <v>873.7</v>
      </c>
      <c r="R490" s="5">
        <v>873.7</v>
      </c>
      <c r="S490" s="38"/>
    </row>
    <row r="491" spans="1:19" ht="224.25" customHeight="1" x14ac:dyDescent="0.2">
      <c r="A491" s="3"/>
      <c r="B491" s="10">
        <v>306030002</v>
      </c>
      <c r="C491" s="9" t="s">
        <v>66</v>
      </c>
      <c r="D491" s="8"/>
      <c r="E491" s="46"/>
      <c r="F491" s="13" t="s">
        <v>65</v>
      </c>
      <c r="G491" s="13" t="s">
        <v>64</v>
      </c>
      <c r="H491" s="43" t="s">
        <v>1049</v>
      </c>
      <c r="I491" s="43" t="s">
        <v>1050</v>
      </c>
      <c r="J491" s="43" t="s">
        <v>1051</v>
      </c>
      <c r="K491" s="12">
        <v>3</v>
      </c>
      <c r="L491" s="12">
        <v>4</v>
      </c>
      <c r="M491" s="11">
        <v>1146.8910000000001</v>
      </c>
      <c r="N491" s="11">
        <v>1146.8910000000001</v>
      </c>
      <c r="O491" s="11">
        <v>813.6</v>
      </c>
      <c r="P491" s="6">
        <v>873.7</v>
      </c>
      <c r="Q491" s="6">
        <v>873.7</v>
      </c>
      <c r="R491" s="5">
        <v>873.7</v>
      </c>
      <c r="S491" s="38"/>
    </row>
    <row r="492" spans="1:19" ht="215.25" customHeight="1" x14ac:dyDescent="0.2">
      <c r="A492" s="3"/>
      <c r="B492" s="10"/>
      <c r="C492" s="9"/>
      <c r="D492" s="8" t="s">
        <v>557</v>
      </c>
      <c r="E492" s="108"/>
      <c r="F492" s="109"/>
      <c r="G492" s="109"/>
      <c r="H492" s="109"/>
      <c r="I492" s="109"/>
      <c r="J492" s="109"/>
      <c r="K492" s="109"/>
      <c r="L492" s="109"/>
      <c r="M492" s="6">
        <f t="shared" ref="M492:O493" si="103">M493</f>
        <v>0</v>
      </c>
      <c r="N492" s="6">
        <f t="shared" si="103"/>
        <v>0</v>
      </c>
      <c r="O492" s="6">
        <f t="shared" si="103"/>
        <v>21.62</v>
      </c>
      <c r="P492" s="6">
        <v>21.62</v>
      </c>
      <c r="Q492" s="6">
        <v>21.62</v>
      </c>
      <c r="R492" s="5">
        <v>21.62</v>
      </c>
      <c r="S492" s="38"/>
    </row>
    <row r="493" spans="1:19" s="22" customFormat="1" ht="34.5" customHeight="1" x14ac:dyDescent="0.2">
      <c r="A493" s="21"/>
      <c r="B493" s="10"/>
      <c r="C493" s="9"/>
      <c r="D493" s="8"/>
      <c r="E493" s="94" t="s">
        <v>7</v>
      </c>
      <c r="F493" s="90"/>
      <c r="G493" s="90"/>
      <c r="H493" s="90"/>
      <c r="I493" s="90"/>
      <c r="J493" s="90"/>
      <c r="K493" s="90"/>
      <c r="L493" s="90"/>
      <c r="M493" s="6">
        <f t="shared" si="103"/>
        <v>0</v>
      </c>
      <c r="N493" s="6">
        <f t="shared" si="103"/>
        <v>0</v>
      </c>
      <c r="O493" s="6">
        <f t="shared" si="103"/>
        <v>21.62</v>
      </c>
      <c r="P493" s="6">
        <v>21.62</v>
      </c>
      <c r="Q493" s="6">
        <v>21.62</v>
      </c>
      <c r="R493" s="5">
        <v>21.62</v>
      </c>
      <c r="S493" s="76"/>
    </row>
    <row r="494" spans="1:19" s="22" customFormat="1" ht="32.25" customHeight="1" x14ac:dyDescent="0.2">
      <c r="A494" s="21"/>
      <c r="B494" s="10"/>
      <c r="C494" s="9"/>
      <c r="D494" s="8"/>
      <c r="E494" s="20"/>
      <c r="F494" s="13" t="s">
        <v>161</v>
      </c>
      <c r="G494" s="13" t="s">
        <v>160</v>
      </c>
      <c r="H494" s="13" t="s">
        <v>3</v>
      </c>
      <c r="I494" s="13" t="s">
        <v>9</v>
      </c>
      <c r="J494" s="13" t="s">
        <v>1</v>
      </c>
      <c r="K494" s="12">
        <v>6</v>
      </c>
      <c r="L494" s="12">
        <v>5</v>
      </c>
      <c r="M494" s="6">
        <v>0</v>
      </c>
      <c r="N494" s="6">
        <v>0</v>
      </c>
      <c r="O494" s="6">
        <v>21.62</v>
      </c>
      <c r="P494" s="6">
        <v>21.62</v>
      </c>
      <c r="Q494" s="6">
        <v>21.62</v>
      </c>
      <c r="R494" s="5">
        <v>21.62</v>
      </c>
      <c r="S494" s="76"/>
    </row>
    <row r="495" spans="1:19" s="22" customFormat="1" ht="53.25" customHeight="1" x14ac:dyDescent="0.2">
      <c r="A495" s="21"/>
      <c r="B495" s="10"/>
      <c r="C495" s="9"/>
      <c r="D495" s="51" t="s">
        <v>567</v>
      </c>
      <c r="E495" s="81"/>
      <c r="F495" s="82"/>
      <c r="G495" s="82"/>
      <c r="H495" s="82"/>
      <c r="I495" s="82"/>
      <c r="J495" s="82"/>
      <c r="K495" s="82"/>
      <c r="L495" s="83"/>
      <c r="M495" s="52">
        <f>M496</f>
        <v>443297.96500000003</v>
      </c>
      <c r="N495" s="52">
        <f t="shared" ref="N495:R495" si="104">N496</f>
        <v>418847.92499999999</v>
      </c>
      <c r="O495" s="52">
        <f t="shared" si="104"/>
        <v>418003.77799999999</v>
      </c>
      <c r="P495" s="52">
        <f t="shared" si="104"/>
        <v>255058.22700000001</v>
      </c>
      <c r="Q495" s="52">
        <f t="shared" si="104"/>
        <v>238528.3</v>
      </c>
      <c r="R495" s="64">
        <f t="shared" si="104"/>
        <v>185368.7</v>
      </c>
      <c r="S495" s="76"/>
    </row>
    <row r="496" spans="1:19" s="22" customFormat="1" ht="53.25" customHeight="1" x14ac:dyDescent="0.2">
      <c r="A496" s="21"/>
      <c r="B496" s="10"/>
      <c r="C496" s="9"/>
      <c r="D496" s="51" t="s">
        <v>568</v>
      </c>
      <c r="E496" s="57"/>
      <c r="F496" s="58"/>
      <c r="G496" s="58"/>
      <c r="H496" s="58"/>
      <c r="I496" s="58"/>
      <c r="J496" s="58"/>
      <c r="K496" s="58"/>
      <c r="L496" s="59"/>
      <c r="M496" s="52">
        <f>M497+M500+M503</f>
        <v>443297.96500000003</v>
      </c>
      <c r="N496" s="52">
        <f t="shared" ref="N496:R496" si="105">N497+N500+N503</f>
        <v>418847.92499999999</v>
      </c>
      <c r="O496" s="52">
        <f t="shared" si="105"/>
        <v>418003.77799999999</v>
      </c>
      <c r="P496" s="52">
        <f t="shared" si="105"/>
        <v>255058.22700000001</v>
      </c>
      <c r="Q496" s="52">
        <f t="shared" si="105"/>
        <v>238528.3</v>
      </c>
      <c r="R496" s="64">
        <f t="shared" si="105"/>
        <v>185368.7</v>
      </c>
      <c r="S496" s="76"/>
    </row>
    <row r="497" spans="1:19" ht="32.25" customHeight="1" x14ac:dyDescent="0.2">
      <c r="A497" s="3"/>
      <c r="B497" s="10">
        <v>306042001</v>
      </c>
      <c r="C497" s="9" t="s">
        <v>62</v>
      </c>
      <c r="D497" s="8" t="s">
        <v>63</v>
      </c>
      <c r="E497" s="7" t="s">
        <v>0</v>
      </c>
      <c r="F497" s="7"/>
      <c r="G497" s="80"/>
      <c r="H497" s="80"/>
      <c r="I497" s="80"/>
      <c r="J497" s="80"/>
      <c r="K497" s="80"/>
      <c r="L497" s="80"/>
      <c r="M497" s="6">
        <v>130000</v>
      </c>
      <c r="N497" s="6">
        <v>130000</v>
      </c>
      <c r="O497" s="6">
        <f>O498</f>
        <v>156784</v>
      </c>
      <c r="P497" s="6">
        <v>173400</v>
      </c>
      <c r="Q497" s="6">
        <v>163400</v>
      </c>
      <c r="R497" s="5">
        <v>143400</v>
      </c>
      <c r="S497" s="38"/>
    </row>
    <row r="498" spans="1:19" ht="21.75" customHeight="1" x14ac:dyDescent="0.2">
      <c r="A498" s="3"/>
      <c r="B498" s="10"/>
      <c r="C498" s="9" t="s">
        <v>0</v>
      </c>
      <c r="D498" s="8" t="s">
        <v>0</v>
      </c>
      <c r="E498" s="7" t="s">
        <v>7</v>
      </c>
      <c r="F498" s="7"/>
      <c r="G498" s="80"/>
      <c r="H498" s="80"/>
      <c r="I498" s="80"/>
      <c r="J498" s="80"/>
      <c r="K498" s="80"/>
      <c r="L498" s="80"/>
      <c r="M498" s="6">
        <v>130000</v>
      </c>
      <c r="N498" s="6">
        <v>130000</v>
      </c>
      <c r="O498" s="6">
        <f>O499</f>
        <v>156784</v>
      </c>
      <c r="P498" s="6">
        <v>173400</v>
      </c>
      <c r="Q498" s="6">
        <v>163400</v>
      </c>
      <c r="R498" s="5">
        <v>143400</v>
      </c>
      <c r="S498" s="38"/>
    </row>
    <row r="499" spans="1:19" ht="235.5" customHeight="1" x14ac:dyDescent="0.2">
      <c r="A499" s="3"/>
      <c r="B499" s="10">
        <v>306042001</v>
      </c>
      <c r="C499" s="9" t="s">
        <v>62</v>
      </c>
      <c r="D499" s="8"/>
      <c r="E499" s="46"/>
      <c r="F499" s="13" t="s">
        <v>61</v>
      </c>
      <c r="G499" s="13" t="s">
        <v>60</v>
      </c>
      <c r="H499" s="43" t="s">
        <v>1052</v>
      </c>
      <c r="I499" s="43" t="s">
        <v>1053</v>
      </c>
      <c r="J499" s="43" t="s">
        <v>1054</v>
      </c>
      <c r="K499" s="12">
        <v>14</v>
      </c>
      <c r="L499" s="12">
        <v>2</v>
      </c>
      <c r="M499" s="11">
        <v>130000</v>
      </c>
      <c r="N499" s="11">
        <v>130000</v>
      </c>
      <c r="O499" s="11">
        <v>156784</v>
      </c>
      <c r="P499" s="11">
        <v>173400</v>
      </c>
      <c r="Q499" s="11">
        <v>163400</v>
      </c>
      <c r="R499" s="5">
        <v>143400</v>
      </c>
      <c r="S499" s="38"/>
    </row>
    <row r="500" spans="1:19" ht="67.5" customHeight="1" x14ac:dyDescent="0.2">
      <c r="A500" s="3"/>
      <c r="B500" s="10">
        <v>306042003</v>
      </c>
      <c r="C500" s="9" t="s">
        <v>58</v>
      </c>
      <c r="D500" s="8" t="s">
        <v>59</v>
      </c>
      <c r="E500" s="7" t="s">
        <v>0</v>
      </c>
      <c r="F500" s="7"/>
      <c r="G500" s="80"/>
      <c r="H500" s="80"/>
      <c r="I500" s="80"/>
      <c r="J500" s="80"/>
      <c r="K500" s="80"/>
      <c r="L500" s="80"/>
      <c r="M500" s="6">
        <v>1279</v>
      </c>
      <c r="N500" s="6">
        <v>1279</v>
      </c>
      <c r="O500" s="6">
        <v>1268</v>
      </c>
      <c r="P500" s="6">
        <v>2000</v>
      </c>
      <c r="Q500" s="6">
        <v>2000</v>
      </c>
      <c r="R500" s="5">
        <v>2000</v>
      </c>
      <c r="S500" s="38"/>
    </row>
    <row r="501" spans="1:19" ht="21.75" customHeight="1" x14ac:dyDescent="0.2">
      <c r="A501" s="3"/>
      <c r="B501" s="10"/>
      <c r="C501" s="9" t="s">
        <v>0</v>
      </c>
      <c r="D501" s="8" t="s">
        <v>0</v>
      </c>
      <c r="E501" s="7" t="s">
        <v>7</v>
      </c>
      <c r="F501" s="7"/>
      <c r="G501" s="80"/>
      <c r="H501" s="80"/>
      <c r="I501" s="80"/>
      <c r="J501" s="80"/>
      <c r="K501" s="80"/>
      <c r="L501" s="80"/>
      <c r="M501" s="6">
        <v>1279</v>
      </c>
      <c r="N501" s="6">
        <v>1279</v>
      </c>
      <c r="O501" s="6">
        <v>1268</v>
      </c>
      <c r="P501" s="6">
        <v>2000</v>
      </c>
      <c r="Q501" s="6">
        <v>2000</v>
      </c>
      <c r="R501" s="5">
        <v>2000</v>
      </c>
      <c r="S501" s="38"/>
    </row>
    <row r="502" spans="1:19" ht="362.25" customHeight="1" x14ac:dyDescent="0.2">
      <c r="A502" s="3"/>
      <c r="B502" s="10">
        <v>306042003</v>
      </c>
      <c r="C502" s="9" t="s">
        <v>58</v>
      </c>
      <c r="D502" s="8"/>
      <c r="E502" s="46"/>
      <c r="F502" s="13" t="s">
        <v>57</v>
      </c>
      <c r="G502" s="13" t="s">
        <v>56</v>
      </c>
      <c r="H502" s="43" t="s">
        <v>1055</v>
      </c>
      <c r="I502" s="43" t="s">
        <v>1056</v>
      </c>
      <c r="J502" s="43" t="s">
        <v>1057</v>
      </c>
      <c r="K502" s="12">
        <v>14</v>
      </c>
      <c r="L502" s="12">
        <v>2</v>
      </c>
      <c r="M502" s="11">
        <v>1279</v>
      </c>
      <c r="N502" s="11">
        <v>1279</v>
      </c>
      <c r="O502" s="11">
        <v>1268</v>
      </c>
      <c r="P502" s="11">
        <v>2000</v>
      </c>
      <c r="Q502" s="11">
        <v>2000</v>
      </c>
      <c r="R502" s="5">
        <v>2000</v>
      </c>
      <c r="S502" s="38"/>
    </row>
    <row r="503" spans="1:19" ht="53.25" customHeight="1" x14ac:dyDescent="0.2">
      <c r="A503" s="3"/>
      <c r="B503" s="10">
        <v>306042004</v>
      </c>
      <c r="C503" s="9" t="s">
        <v>12</v>
      </c>
      <c r="D503" s="8" t="s">
        <v>55</v>
      </c>
      <c r="E503" s="7" t="s">
        <v>0</v>
      </c>
      <c r="F503" s="7"/>
      <c r="G503" s="80"/>
      <c r="H503" s="80"/>
      <c r="I503" s="80"/>
      <c r="J503" s="80"/>
      <c r="K503" s="80"/>
      <c r="L503" s="80"/>
      <c r="M503" s="6">
        <f>M504</f>
        <v>312018.96500000003</v>
      </c>
      <c r="N503" s="6">
        <f>N504</f>
        <v>287568.92499999999</v>
      </c>
      <c r="O503" s="6">
        <f>O504</f>
        <v>259951.77799999999</v>
      </c>
      <c r="P503" s="6">
        <v>79658.226999999999</v>
      </c>
      <c r="Q503" s="6">
        <v>73128.3</v>
      </c>
      <c r="R503" s="5">
        <v>39968.699999999997</v>
      </c>
      <c r="S503" s="38"/>
    </row>
    <row r="504" spans="1:19" ht="21.75" customHeight="1" x14ac:dyDescent="0.2">
      <c r="A504" s="3"/>
      <c r="B504" s="10"/>
      <c r="C504" s="9" t="s">
        <v>0</v>
      </c>
      <c r="D504" s="8" t="s">
        <v>0</v>
      </c>
      <c r="E504" s="7" t="s">
        <v>7</v>
      </c>
      <c r="F504" s="7"/>
      <c r="G504" s="80"/>
      <c r="H504" s="80"/>
      <c r="I504" s="80"/>
      <c r="J504" s="80"/>
      <c r="K504" s="80"/>
      <c r="L504" s="80"/>
      <c r="M504" s="6">
        <f>SUM(M505:M532)</f>
        <v>312018.96500000003</v>
      </c>
      <c r="N504" s="6">
        <f>SUM(N505:N532)</f>
        <v>287568.92499999999</v>
      </c>
      <c r="O504" s="6">
        <f>O505+O506+O507+O508+O509+O510+O511+O512+O513+O514+O515+O516+O517+O518+O519+O520+O521+O522+O523+O524+O525+O526+O527+O528+O532+O531++O529+O530</f>
        <v>259951.77799999999</v>
      </c>
      <c r="P504" s="6">
        <v>79658.226999999999</v>
      </c>
      <c r="Q504" s="6">
        <v>73128.3</v>
      </c>
      <c r="R504" s="5">
        <v>39968.699999999997</v>
      </c>
      <c r="S504" s="38"/>
    </row>
    <row r="505" spans="1:19" ht="329.25" customHeight="1" x14ac:dyDescent="0.2">
      <c r="A505" s="3"/>
      <c r="B505" s="10">
        <v>306042004</v>
      </c>
      <c r="C505" s="9" t="s">
        <v>12</v>
      </c>
      <c r="D505" s="8"/>
      <c r="E505" s="46"/>
      <c r="F505" s="13" t="s">
        <v>54</v>
      </c>
      <c r="G505" s="13" t="s">
        <v>53</v>
      </c>
      <c r="H505" s="43" t="s">
        <v>1058</v>
      </c>
      <c r="I505" s="43" t="s">
        <v>1059</v>
      </c>
      <c r="J505" s="43" t="s">
        <v>1060</v>
      </c>
      <c r="K505" s="12">
        <v>4</v>
      </c>
      <c r="L505" s="12">
        <v>9</v>
      </c>
      <c r="M505" s="11">
        <v>33425.199999999997</v>
      </c>
      <c r="N505" s="11">
        <v>33331.565999999999</v>
      </c>
      <c r="O505" s="11">
        <v>32674.799999999999</v>
      </c>
      <c r="P505" s="11">
        <v>32658.3</v>
      </c>
      <c r="Q505" s="11">
        <v>32676</v>
      </c>
      <c r="R505" s="5">
        <v>0</v>
      </c>
      <c r="S505" s="38"/>
    </row>
    <row r="506" spans="1:19" ht="252.75" customHeight="1" x14ac:dyDescent="0.2">
      <c r="A506" s="3"/>
      <c r="B506" s="10">
        <v>306042004</v>
      </c>
      <c r="C506" s="9" t="s">
        <v>12</v>
      </c>
      <c r="D506" s="8"/>
      <c r="E506" s="46"/>
      <c r="F506" s="13" t="s">
        <v>52</v>
      </c>
      <c r="G506" s="13" t="s">
        <v>51</v>
      </c>
      <c r="H506" s="43" t="s">
        <v>1061</v>
      </c>
      <c r="I506" s="43" t="s">
        <v>1062</v>
      </c>
      <c r="J506" s="43" t="s">
        <v>1063</v>
      </c>
      <c r="K506" s="12">
        <v>14</v>
      </c>
      <c r="L506" s="12">
        <v>3</v>
      </c>
      <c r="M506" s="11">
        <v>2500</v>
      </c>
      <c r="N506" s="11">
        <v>2500</v>
      </c>
      <c r="O506" s="11">
        <v>0</v>
      </c>
      <c r="P506" s="11">
        <v>3000</v>
      </c>
      <c r="Q506" s="11">
        <v>1100</v>
      </c>
      <c r="R506" s="5">
        <v>1600</v>
      </c>
      <c r="S506" s="38"/>
    </row>
    <row r="507" spans="1:19" ht="216.75" customHeight="1" x14ac:dyDescent="0.2">
      <c r="A507" s="3"/>
      <c r="B507" s="10">
        <v>306042004</v>
      </c>
      <c r="C507" s="9" t="s">
        <v>12</v>
      </c>
      <c r="D507" s="8"/>
      <c r="E507" s="46"/>
      <c r="F507" s="13" t="s">
        <v>50</v>
      </c>
      <c r="G507" s="13" t="s">
        <v>49</v>
      </c>
      <c r="H507" s="43" t="s">
        <v>1064</v>
      </c>
      <c r="I507" s="43" t="s">
        <v>1065</v>
      </c>
      <c r="J507" s="43" t="s">
        <v>1066</v>
      </c>
      <c r="K507" s="12">
        <v>4</v>
      </c>
      <c r="L507" s="12">
        <v>1</v>
      </c>
      <c r="M507" s="11">
        <v>195.15799999999999</v>
      </c>
      <c r="N507" s="11">
        <v>194.71199999999999</v>
      </c>
      <c r="O507" s="11">
        <v>271.60000000000002</v>
      </c>
      <c r="P507" s="11">
        <v>0</v>
      </c>
      <c r="Q507" s="11">
        <v>0</v>
      </c>
      <c r="R507" s="5">
        <v>0</v>
      </c>
      <c r="S507" s="38"/>
    </row>
    <row r="508" spans="1:19" ht="125.25" customHeight="1" x14ac:dyDescent="0.2">
      <c r="A508" s="3"/>
      <c r="B508" s="10">
        <v>306042004</v>
      </c>
      <c r="C508" s="9" t="s">
        <v>12</v>
      </c>
      <c r="D508" s="8"/>
      <c r="E508" s="46"/>
      <c r="F508" s="13" t="s">
        <v>48</v>
      </c>
      <c r="G508" s="13" t="s">
        <v>47</v>
      </c>
      <c r="H508" s="13" t="s">
        <v>608</v>
      </c>
      <c r="I508" s="13" t="s">
        <v>9</v>
      </c>
      <c r="J508" s="13" t="s">
        <v>1</v>
      </c>
      <c r="K508" s="12">
        <v>14</v>
      </c>
      <c r="L508" s="12">
        <v>3</v>
      </c>
      <c r="M508" s="11">
        <v>2000</v>
      </c>
      <c r="N508" s="11">
        <v>2000</v>
      </c>
      <c r="O508" s="11">
        <v>0</v>
      </c>
      <c r="P508" s="11">
        <v>0</v>
      </c>
      <c r="Q508" s="11">
        <v>0</v>
      </c>
      <c r="R508" s="5">
        <v>0</v>
      </c>
      <c r="S508" s="38"/>
    </row>
    <row r="509" spans="1:19" ht="282.75" customHeight="1" x14ac:dyDescent="0.2">
      <c r="A509" s="3"/>
      <c r="B509" s="10">
        <v>306042004</v>
      </c>
      <c r="C509" s="9" t="s">
        <v>12</v>
      </c>
      <c r="D509" s="8"/>
      <c r="E509" s="46"/>
      <c r="F509" s="13" t="s">
        <v>46</v>
      </c>
      <c r="G509" s="13" t="s">
        <v>45</v>
      </c>
      <c r="H509" s="13" t="s">
        <v>609</v>
      </c>
      <c r="I509" s="13" t="s">
        <v>611</v>
      </c>
      <c r="J509" s="13" t="s">
        <v>610</v>
      </c>
      <c r="K509" s="12">
        <v>3</v>
      </c>
      <c r="L509" s="12">
        <v>14</v>
      </c>
      <c r="M509" s="11">
        <v>961.2</v>
      </c>
      <c r="N509" s="11">
        <v>937.38499999999999</v>
      </c>
      <c r="O509" s="11">
        <v>4058.4</v>
      </c>
      <c r="P509" s="11">
        <v>148</v>
      </c>
      <c r="Q509" s="11">
        <v>148</v>
      </c>
      <c r="R509" s="5">
        <v>148</v>
      </c>
      <c r="S509" s="38"/>
    </row>
    <row r="510" spans="1:19" ht="294" customHeight="1" x14ac:dyDescent="0.2">
      <c r="A510" s="3"/>
      <c r="B510" s="10">
        <v>306042004</v>
      </c>
      <c r="C510" s="9" t="s">
        <v>12</v>
      </c>
      <c r="D510" s="8"/>
      <c r="E510" s="46"/>
      <c r="F510" s="13" t="s">
        <v>46</v>
      </c>
      <c r="G510" s="13" t="s">
        <v>45</v>
      </c>
      <c r="H510" s="43" t="s">
        <v>1067</v>
      </c>
      <c r="I510" s="43" t="s">
        <v>1062</v>
      </c>
      <c r="J510" s="43" t="s">
        <v>1068</v>
      </c>
      <c r="K510" s="12">
        <v>14</v>
      </c>
      <c r="L510" s="12">
        <v>3</v>
      </c>
      <c r="M510" s="11">
        <v>300</v>
      </c>
      <c r="N510" s="11">
        <v>300</v>
      </c>
      <c r="O510" s="11">
        <v>0</v>
      </c>
      <c r="P510" s="11">
        <v>0</v>
      </c>
      <c r="Q510" s="11">
        <v>0</v>
      </c>
      <c r="R510" s="5">
        <v>0</v>
      </c>
      <c r="S510" s="38"/>
    </row>
    <row r="511" spans="1:19" ht="247.5" customHeight="1" x14ac:dyDescent="0.2">
      <c r="A511" s="3"/>
      <c r="B511" s="10">
        <v>306042004</v>
      </c>
      <c r="C511" s="9" t="s">
        <v>12</v>
      </c>
      <c r="D511" s="8"/>
      <c r="E511" s="46"/>
      <c r="F511" s="13" t="s">
        <v>44</v>
      </c>
      <c r="G511" s="13" t="s">
        <v>43</v>
      </c>
      <c r="H511" s="43" t="s">
        <v>1069</v>
      </c>
      <c r="I511" s="43" t="s">
        <v>1062</v>
      </c>
      <c r="J511" s="43" t="s">
        <v>1070</v>
      </c>
      <c r="K511" s="12">
        <v>5</v>
      </c>
      <c r="L511" s="12">
        <v>1</v>
      </c>
      <c r="M511" s="11">
        <v>3897.8</v>
      </c>
      <c r="N511" s="11">
        <v>495</v>
      </c>
      <c r="O511" s="11">
        <v>0</v>
      </c>
      <c r="P511" s="11">
        <v>0</v>
      </c>
      <c r="Q511" s="11">
        <v>0</v>
      </c>
      <c r="R511" s="5">
        <v>0</v>
      </c>
      <c r="S511" s="38"/>
    </row>
    <row r="512" spans="1:19" ht="231" customHeight="1" x14ac:dyDescent="0.2">
      <c r="A512" s="3"/>
      <c r="B512" s="10">
        <v>306042004</v>
      </c>
      <c r="C512" s="9" t="s">
        <v>12</v>
      </c>
      <c r="D512" s="8"/>
      <c r="E512" s="46"/>
      <c r="F512" s="13" t="s">
        <v>44</v>
      </c>
      <c r="G512" s="13" t="s">
        <v>43</v>
      </c>
      <c r="H512" s="13" t="s">
        <v>612</v>
      </c>
      <c r="I512" s="13" t="s">
        <v>614</v>
      </c>
      <c r="J512" s="13" t="s">
        <v>613</v>
      </c>
      <c r="K512" s="12">
        <v>5</v>
      </c>
      <c r="L512" s="12">
        <v>3</v>
      </c>
      <c r="M512" s="11">
        <v>0</v>
      </c>
      <c r="N512" s="11">
        <v>0</v>
      </c>
      <c r="O512" s="11">
        <v>615.21500000000003</v>
      </c>
      <c r="P512" s="11">
        <v>0</v>
      </c>
      <c r="Q512" s="11">
        <v>0</v>
      </c>
      <c r="R512" s="5">
        <v>0</v>
      </c>
      <c r="S512" s="38"/>
    </row>
    <row r="513" spans="1:19" ht="231" customHeight="1" x14ac:dyDescent="0.2">
      <c r="A513" s="3"/>
      <c r="B513" s="10">
        <v>306042004</v>
      </c>
      <c r="C513" s="9" t="s">
        <v>12</v>
      </c>
      <c r="D513" s="8"/>
      <c r="E513" s="46"/>
      <c r="F513" s="13" t="s">
        <v>44</v>
      </c>
      <c r="G513" s="13" t="s">
        <v>43</v>
      </c>
      <c r="H513" s="43" t="s">
        <v>1069</v>
      </c>
      <c r="I513" s="43" t="s">
        <v>1062</v>
      </c>
      <c r="J513" s="43" t="s">
        <v>1070</v>
      </c>
      <c r="K513" s="12">
        <v>14</v>
      </c>
      <c r="L513" s="12">
        <v>3</v>
      </c>
      <c r="M513" s="11">
        <v>53585.059000000001</v>
      </c>
      <c r="N513" s="11">
        <v>52259.705999999998</v>
      </c>
      <c r="O513" s="11">
        <v>0</v>
      </c>
      <c r="P513" s="11">
        <v>0</v>
      </c>
      <c r="Q513" s="11">
        <v>0</v>
      </c>
      <c r="R513" s="5">
        <v>0</v>
      </c>
      <c r="S513" s="38"/>
    </row>
    <row r="514" spans="1:19" ht="306.75" customHeight="1" x14ac:dyDescent="0.2">
      <c r="A514" s="3"/>
      <c r="B514" s="10">
        <v>306042004</v>
      </c>
      <c r="C514" s="9" t="s">
        <v>12</v>
      </c>
      <c r="D514" s="8"/>
      <c r="E514" s="46"/>
      <c r="F514" s="13" t="s">
        <v>42</v>
      </c>
      <c r="G514" s="13" t="s">
        <v>41</v>
      </c>
      <c r="H514" s="43" t="s">
        <v>1071</v>
      </c>
      <c r="I514" s="43" t="s">
        <v>1072</v>
      </c>
      <c r="J514" s="43" t="s">
        <v>1073</v>
      </c>
      <c r="K514" s="12">
        <v>6</v>
      </c>
      <c r="L514" s="12">
        <v>5</v>
      </c>
      <c r="M514" s="11">
        <v>19088.932000000001</v>
      </c>
      <c r="N514" s="11">
        <v>18142.289000000001</v>
      </c>
      <c r="O514" s="11">
        <v>16239.496999999999</v>
      </c>
      <c r="P514" s="11">
        <v>4352.027</v>
      </c>
      <c r="Q514" s="11">
        <v>0</v>
      </c>
      <c r="R514" s="5">
        <v>0</v>
      </c>
      <c r="S514" s="38"/>
    </row>
    <row r="515" spans="1:19" ht="39.75" customHeight="1" x14ac:dyDescent="0.2">
      <c r="A515" s="3"/>
      <c r="B515" s="10">
        <v>306042004</v>
      </c>
      <c r="C515" s="9" t="s">
        <v>12</v>
      </c>
      <c r="D515" s="8"/>
      <c r="E515" s="46"/>
      <c r="F515" s="13" t="s">
        <v>40</v>
      </c>
      <c r="G515" s="13" t="s">
        <v>39</v>
      </c>
      <c r="H515" s="13" t="s">
        <v>3</v>
      </c>
      <c r="I515" s="13" t="s">
        <v>9</v>
      </c>
      <c r="J515" s="13" t="s">
        <v>1</v>
      </c>
      <c r="K515" s="12">
        <v>14</v>
      </c>
      <c r="L515" s="12">
        <v>3</v>
      </c>
      <c r="M515" s="11">
        <v>28999.518</v>
      </c>
      <c r="N515" s="11">
        <v>27573.701000000001</v>
      </c>
      <c r="O515" s="11">
        <v>9664.7170000000006</v>
      </c>
      <c r="P515" s="11">
        <v>0</v>
      </c>
      <c r="Q515" s="11">
        <v>0</v>
      </c>
      <c r="R515" s="5">
        <v>0</v>
      </c>
      <c r="S515" s="38"/>
    </row>
    <row r="516" spans="1:19" ht="39.75" customHeight="1" x14ac:dyDescent="0.2">
      <c r="A516" s="3"/>
      <c r="B516" s="10">
        <v>306042004</v>
      </c>
      <c r="C516" s="9" t="s">
        <v>12</v>
      </c>
      <c r="D516" s="8"/>
      <c r="E516" s="46"/>
      <c r="F516" s="13" t="s">
        <v>38</v>
      </c>
      <c r="G516" s="13" t="s">
        <v>37</v>
      </c>
      <c r="H516" s="13" t="s">
        <v>3</v>
      </c>
      <c r="I516" s="13" t="s">
        <v>9</v>
      </c>
      <c r="J516" s="13" t="s">
        <v>1</v>
      </c>
      <c r="K516" s="12">
        <v>5</v>
      </c>
      <c r="L516" s="12">
        <v>1</v>
      </c>
      <c r="M516" s="11">
        <v>0</v>
      </c>
      <c r="N516" s="11">
        <v>0</v>
      </c>
      <c r="O516" s="11">
        <v>51261.241999999998</v>
      </c>
      <c r="P516" s="11">
        <v>0</v>
      </c>
      <c r="Q516" s="11">
        <v>0</v>
      </c>
      <c r="R516" s="5">
        <v>0</v>
      </c>
      <c r="S516" s="38"/>
    </row>
    <row r="517" spans="1:19" ht="39.75" customHeight="1" x14ac:dyDescent="0.2">
      <c r="A517" s="3"/>
      <c r="B517" s="10">
        <v>306042004</v>
      </c>
      <c r="C517" s="9" t="s">
        <v>12</v>
      </c>
      <c r="D517" s="8"/>
      <c r="E517" s="46"/>
      <c r="F517" s="13" t="s">
        <v>36</v>
      </c>
      <c r="G517" s="13" t="s">
        <v>35</v>
      </c>
      <c r="H517" s="13" t="s">
        <v>3</v>
      </c>
      <c r="I517" s="13" t="s">
        <v>9</v>
      </c>
      <c r="J517" s="13" t="s">
        <v>1</v>
      </c>
      <c r="K517" s="12">
        <v>5</v>
      </c>
      <c r="L517" s="12">
        <v>1</v>
      </c>
      <c r="M517" s="11">
        <v>16279.165000000001</v>
      </c>
      <c r="N517" s="11">
        <v>12442.804</v>
      </c>
      <c r="O517" s="11">
        <v>4571.9089999999997</v>
      </c>
      <c r="P517" s="11">
        <v>0</v>
      </c>
      <c r="Q517" s="11">
        <v>0</v>
      </c>
      <c r="R517" s="5">
        <v>0</v>
      </c>
      <c r="S517" s="38"/>
    </row>
    <row r="518" spans="1:19" ht="41.25" customHeight="1" x14ac:dyDescent="0.2">
      <c r="A518" s="3"/>
      <c r="B518" s="10">
        <v>306042004</v>
      </c>
      <c r="C518" s="9" t="s">
        <v>12</v>
      </c>
      <c r="D518" s="8"/>
      <c r="E518" s="46"/>
      <c r="F518" s="13" t="s">
        <v>34</v>
      </c>
      <c r="G518" s="13" t="s">
        <v>33</v>
      </c>
      <c r="H518" s="13" t="s">
        <v>3</v>
      </c>
      <c r="I518" s="13" t="s">
        <v>9</v>
      </c>
      <c r="J518" s="13" t="s">
        <v>1</v>
      </c>
      <c r="K518" s="12">
        <v>5</v>
      </c>
      <c r="L518" s="12">
        <v>1</v>
      </c>
      <c r="M518" s="11">
        <v>55972.124000000003</v>
      </c>
      <c r="N518" s="11">
        <v>53368.186999999998</v>
      </c>
      <c r="O518" s="11">
        <v>22460.2</v>
      </c>
      <c r="P518" s="11">
        <v>0</v>
      </c>
      <c r="Q518" s="11">
        <v>0</v>
      </c>
      <c r="R518" s="5">
        <v>0</v>
      </c>
      <c r="S518" s="38"/>
    </row>
    <row r="519" spans="1:19" ht="233.25" customHeight="1" x14ac:dyDescent="0.2">
      <c r="A519" s="3"/>
      <c r="B519" s="10">
        <v>306042004</v>
      </c>
      <c r="C519" s="9" t="s">
        <v>12</v>
      </c>
      <c r="D519" s="8"/>
      <c r="E519" s="46"/>
      <c r="F519" s="13" t="s">
        <v>32</v>
      </c>
      <c r="G519" s="13" t="s">
        <v>31</v>
      </c>
      <c r="H519" s="13" t="s">
        <v>615</v>
      </c>
      <c r="I519" s="13" t="s">
        <v>617</v>
      </c>
      <c r="J519" s="13" t="s">
        <v>616</v>
      </c>
      <c r="K519" s="12">
        <v>4</v>
      </c>
      <c r="L519" s="12">
        <v>10</v>
      </c>
      <c r="M519" s="11">
        <v>4200</v>
      </c>
      <c r="N519" s="11">
        <v>4161.893</v>
      </c>
      <c r="O519" s="11">
        <v>0</v>
      </c>
      <c r="P519" s="11">
        <v>0</v>
      </c>
      <c r="Q519" s="11">
        <v>0</v>
      </c>
      <c r="R519" s="5">
        <v>0</v>
      </c>
      <c r="S519" s="38"/>
    </row>
    <row r="520" spans="1:19" ht="196.5" customHeight="1" x14ac:dyDescent="0.2">
      <c r="A520" s="3"/>
      <c r="B520" s="10">
        <v>306042004</v>
      </c>
      <c r="C520" s="9" t="s">
        <v>12</v>
      </c>
      <c r="D520" s="8"/>
      <c r="E520" s="46"/>
      <c r="F520" s="13" t="s">
        <v>30</v>
      </c>
      <c r="G520" s="13" t="s">
        <v>29</v>
      </c>
      <c r="H520" s="13" t="s">
        <v>618</v>
      </c>
      <c r="I520" s="13" t="s">
        <v>620</v>
      </c>
      <c r="J520" s="13" t="s">
        <v>619</v>
      </c>
      <c r="K520" s="12">
        <v>14</v>
      </c>
      <c r="L520" s="12">
        <v>3</v>
      </c>
      <c r="M520" s="11">
        <v>20153.832999999999</v>
      </c>
      <c r="N520" s="11">
        <v>19703.577000000001</v>
      </c>
      <c r="O520" s="11">
        <v>0</v>
      </c>
      <c r="P520" s="11">
        <v>0</v>
      </c>
      <c r="Q520" s="11">
        <v>0</v>
      </c>
      <c r="R520" s="5">
        <v>0</v>
      </c>
      <c r="S520" s="38"/>
    </row>
    <row r="521" spans="1:19" ht="92.25" customHeight="1" x14ac:dyDescent="0.2">
      <c r="A521" s="3"/>
      <c r="B521" s="10">
        <v>306042004</v>
      </c>
      <c r="C521" s="9" t="s">
        <v>12</v>
      </c>
      <c r="D521" s="8"/>
      <c r="E521" s="46"/>
      <c r="F521" s="13" t="s">
        <v>28</v>
      </c>
      <c r="G521" s="13" t="s">
        <v>16</v>
      </c>
      <c r="H521" s="13" t="s">
        <v>621</v>
      </c>
      <c r="I521" s="13" t="s">
        <v>623</v>
      </c>
      <c r="J521" s="13" t="s">
        <v>622</v>
      </c>
      <c r="K521" s="12">
        <v>14</v>
      </c>
      <c r="L521" s="12">
        <v>3</v>
      </c>
      <c r="M521" s="11">
        <v>7170.0410000000002</v>
      </c>
      <c r="N521" s="11">
        <v>7170.0410000000002</v>
      </c>
      <c r="O521" s="11">
        <v>0</v>
      </c>
      <c r="P521" s="11">
        <v>0</v>
      </c>
      <c r="Q521" s="11">
        <v>0</v>
      </c>
      <c r="R521" s="5">
        <v>0</v>
      </c>
      <c r="S521" s="38"/>
    </row>
    <row r="522" spans="1:19" ht="198.75" customHeight="1" x14ac:dyDescent="0.2">
      <c r="A522" s="3"/>
      <c r="B522" s="10">
        <v>306042004</v>
      </c>
      <c r="C522" s="9" t="s">
        <v>12</v>
      </c>
      <c r="D522" s="8"/>
      <c r="E522" s="46"/>
      <c r="F522" s="13" t="s">
        <v>27</v>
      </c>
      <c r="G522" s="13" t="s">
        <v>26</v>
      </c>
      <c r="H522" s="13" t="s">
        <v>618</v>
      </c>
      <c r="I522" s="13" t="s">
        <v>620</v>
      </c>
      <c r="J522" s="13" t="s">
        <v>619</v>
      </c>
      <c r="K522" s="12">
        <v>14</v>
      </c>
      <c r="L522" s="12">
        <v>3</v>
      </c>
      <c r="M522" s="11">
        <v>2580</v>
      </c>
      <c r="N522" s="11">
        <v>2565.6080000000002</v>
      </c>
      <c r="O522" s="11">
        <v>0</v>
      </c>
      <c r="P522" s="11">
        <v>0</v>
      </c>
      <c r="Q522" s="11">
        <v>0</v>
      </c>
      <c r="R522" s="5">
        <v>0</v>
      </c>
      <c r="S522" s="38"/>
    </row>
    <row r="523" spans="1:19" ht="226.5" customHeight="1" x14ac:dyDescent="0.2">
      <c r="A523" s="3"/>
      <c r="B523" s="10">
        <v>306042004</v>
      </c>
      <c r="C523" s="9" t="s">
        <v>12</v>
      </c>
      <c r="D523" s="8"/>
      <c r="E523" s="46"/>
      <c r="F523" s="13" t="s">
        <v>25</v>
      </c>
      <c r="G523" s="13" t="s">
        <v>24</v>
      </c>
      <c r="H523" s="13" t="s">
        <v>624</v>
      </c>
      <c r="I523" s="13" t="s">
        <v>626</v>
      </c>
      <c r="J523" s="13" t="s">
        <v>625</v>
      </c>
      <c r="K523" s="12">
        <v>8</v>
      </c>
      <c r="L523" s="12">
        <v>1</v>
      </c>
      <c r="M523" s="11">
        <v>0</v>
      </c>
      <c r="N523" s="11">
        <v>0</v>
      </c>
      <c r="O523" s="11">
        <v>7726.4</v>
      </c>
      <c r="P523" s="11">
        <v>0</v>
      </c>
      <c r="Q523" s="11">
        <v>0</v>
      </c>
      <c r="R523" s="5">
        <v>0</v>
      </c>
      <c r="S523" s="38"/>
    </row>
    <row r="524" spans="1:19" ht="32.25" customHeight="1" x14ac:dyDescent="0.2">
      <c r="A524" s="3"/>
      <c r="B524" s="10">
        <v>306042004</v>
      </c>
      <c r="C524" s="9" t="s">
        <v>12</v>
      </c>
      <c r="D524" s="8"/>
      <c r="E524" s="46"/>
      <c r="F524" s="13" t="s">
        <v>23</v>
      </c>
      <c r="G524" s="13" t="s">
        <v>22</v>
      </c>
      <c r="H524" s="13" t="s">
        <v>3</v>
      </c>
      <c r="I524" s="13" t="s">
        <v>9</v>
      </c>
      <c r="J524" s="13" t="s">
        <v>1</v>
      </c>
      <c r="K524" s="12">
        <v>5</v>
      </c>
      <c r="L524" s="12">
        <v>3</v>
      </c>
      <c r="M524" s="11">
        <v>0</v>
      </c>
      <c r="N524" s="11">
        <v>0</v>
      </c>
      <c r="O524" s="11">
        <v>36647.328999999998</v>
      </c>
      <c r="P524" s="11">
        <v>33000</v>
      </c>
      <c r="Q524" s="11">
        <v>33000</v>
      </c>
      <c r="R524" s="5">
        <v>33000</v>
      </c>
      <c r="S524" s="38"/>
    </row>
    <row r="525" spans="1:19" ht="32.25" customHeight="1" x14ac:dyDescent="0.2">
      <c r="A525" s="3"/>
      <c r="B525" s="10"/>
      <c r="C525" s="9"/>
      <c r="D525" s="8"/>
      <c r="E525" s="46"/>
      <c r="F525" s="13" t="s">
        <v>561</v>
      </c>
      <c r="G525" s="13" t="s">
        <v>562</v>
      </c>
      <c r="H525" s="13"/>
      <c r="I525" s="13"/>
      <c r="J525" s="13"/>
      <c r="K525" s="12">
        <v>5</v>
      </c>
      <c r="L525" s="12">
        <v>3</v>
      </c>
      <c r="M525" s="11">
        <v>13000</v>
      </c>
      <c r="N525" s="11">
        <v>13000</v>
      </c>
      <c r="O525" s="11"/>
      <c r="P525" s="11"/>
      <c r="Q525" s="11"/>
      <c r="R525" s="5"/>
      <c r="S525" s="38"/>
    </row>
    <row r="526" spans="1:19" ht="249" customHeight="1" x14ac:dyDescent="0.2">
      <c r="A526" s="3"/>
      <c r="B526" s="10">
        <v>306042004</v>
      </c>
      <c r="C526" s="9" t="s">
        <v>12</v>
      </c>
      <c r="D526" s="8"/>
      <c r="E526" s="46"/>
      <c r="F526" s="13" t="s">
        <v>21</v>
      </c>
      <c r="G526" s="13" t="s">
        <v>16</v>
      </c>
      <c r="H526" s="13" t="s">
        <v>627</v>
      </c>
      <c r="I526" s="13" t="s">
        <v>629</v>
      </c>
      <c r="J526" s="13" t="s">
        <v>628</v>
      </c>
      <c r="K526" s="12">
        <v>14</v>
      </c>
      <c r="L526" s="12">
        <v>3</v>
      </c>
      <c r="M526" s="11">
        <v>14000</v>
      </c>
      <c r="N526" s="11">
        <v>11968.933000000001</v>
      </c>
      <c r="O526" s="11">
        <v>0</v>
      </c>
      <c r="P526" s="11">
        <v>0</v>
      </c>
      <c r="Q526" s="11">
        <v>0</v>
      </c>
      <c r="R526" s="5">
        <v>0</v>
      </c>
      <c r="S526" s="38"/>
    </row>
    <row r="527" spans="1:19" ht="126.75" customHeight="1" x14ac:dyDescent="0.2">
      <c r="A527" s="3"/>
      <c r="B527" s="10">
        <v>306042004</v>
      </c>
      <c r="C527" s="9" t="s">
        <v>12</v>
      </c>
      <c r="D527" s="8"/>
      <c r="E527" s="46"/>
      <c r="F527" s="13" t="s">
        <v>20</v>
      </c>
      <c r="G527" s="13" t="s">
        <v>19</v>
      </c>
      <c r="H527" s="13" t="s">
        <v>630</v>
      </c>
      <c r="I527" s="13" t="s">
        <v>623</v>
      </c>
      <c r="J527" s="13" t="s">
        <v>631</v>
      </c>
      <c r="K527" s="12">
        <v>4</v>
      </c>
      <c r="L527" s="12">
        <v>9</v>
      </c>
      <c r="M527" s="11">
        <v>22011.134999999998</v>
      </c>
      <c r="N527" s="11">
        <v>16309.075000000001</v>
      </c>
      <c r="O527" s="11">
        <v>5702.06</v>
      </c>
      <c r="P527" s="11">
        <v>0</v>
      </c>
      <c r="Q527" s="11">
        <v>0</v>
      </c>
      <c r="R527" s="5">
        <v>0</v>
      </c>
      <c r="S527" s="38"/>
    </row>
    <row r="528" spans="1:19" ht="127.5" customHeight="1" x14ac:dyDescent="0.2">
      <c r="A528" s="3"/>
      <c r="B528" s="10">
        <v>306042004</v>
      </c>
      <c r="C528" s="9" t="s">
        <v>12</v>
      </c>
      <c r="D528" s="8"/>
      <c r="E528" s="46"/>
      <c r="F528" s="13" t="s">
        <v>18</v>
      </c>
      <c r="G528" s="13" t="s">
        <v>17</v>
      </c>
      <c r="H528" s="13" t="s">
        <v>632</v>
      </c>
      <c r="I528" s="13" t="s">
        <v>634</v>
      </c>
      <c r="J528" s="13" t="s">
        <v>633</v>
      </c>
      <c r="K528" s="12">
        <v>3</v>
      </c>
      <c r="L528" s="12">
        <v>14</v>
      </c>
      <c r="M528" s="11">
        <v>11699.8</v>
      </c>
      <c r="N528" s="11">
        <v>9144.4480000000003</v>
      </c>
      <c r="O528" s="11">
        <v>2088.8919999999998</v>
      </c>
      <c r="P528" s="11">
        <v>0</v>
      </c>
      <c r="Q528" s="11">
        <v>0</v>
      </c>
      <c r="R528" s="5">
        <v>0</v>
      </c>
      <c r="S528" s="38"/>
    </row>
    <row r="529" spans="1:19" ht="60" customHeight="1" x14ac:dyDescent="0.2">
      <c r="A529" s="3"/>
      <c r="B529" s="10"/>
      <c r="C529" s="9"/>
      <c r="D529" s="8"/>
      <c r="E529" s="46"/>
      <c r="F529" s="13" t="s">
        <v>561</v>
      </c>
      <c r="G529" s="13" t="s">
        <v>564</v>
      </c>
      <c r="H529" s="13"/>
      <c r="I529" s="13"/>
      <c r="J529" s="13"/>
      <c r="K529" s="12">
        <v>14</v>
      </c>
      <c r="L529" s="12">
        <v>3</v>
      </c>
      <c r="M529" s="11"/>
      <c r="N529" s="11"/>
      <c r="O529" s="11">
        <v>10000</v>
      </c>
      <c r="P529" s="11"/>
      <c r="Q529" s="11"/>
      <c r="R529" s="5"/>
      <c r="S529" s="38"/>
    </row>
    <row r="530" spans="1:19" ht="60" customHeight="1" x14ac:dyDescent="0.2">
      <c r="A530" s="3"/>
      <c r="B530" s="10"/>
      <c r="C530" s="9"/>
      <c r="D530" s="8"/>
      <c r="E530" s="46"/>
      <c r="F530" s="13" t="s">
        <v>226</v>
      </c>
      <c r="G530" s="13" t="s">
        <v>563</v>
      </c>
      <c r="H530" s="13"/>
      <c r="I530" s="13"/>
      <c r="J530" s="13"/>
      <c r="K530" s="12">
        <v>14</v>
      </c>
      <c r="L530" s="12">
        <v>3</v>
      </c>
      <c r="M530" s="11"/>
      <c r="N530" s="11"/>
      <c r="O530" s="11">
        <v>7611</v>
      </c>
      <c r="P530" s="11"/>
      <c r="Q530" s="11"/>
      <c r="R530" s="5"/>
      <c r="S530" s="38"/>
    </row>
    <row r="531" spans="1:19" ht="32.25" customHeight="1" x14ac:dyDescent="0.2">
      <c r="A531" s="3"/>
      <c r="B531" s="10">
        <v>306042004</v>
      </c>
      <c r="C531" s="9" t="s">
        <v>12</v>
      </c>
      <c r="D531" s="8"/>
      <c r="E531" s="46"/>
      <c r="F531" s="13" t="s">
        <v>15</v>
      </c>
      <c r="G531" s="13" t="s">
        <v>14</v>
      </c>
      <c r="H531" s="13" t="s">
        <v>3</v>
      </c>
      <c r="I531" s="13" t="s">
        <v>13</v>
      </c>
      <c r="J531" s="13" t="s">
        <v>1</v>
      </c>
      <c r="K531" s="12">
        <v>14</v>
      </c>
      <c r="L531" s="12">
        <v>2</v>
      </c>
      <c r="M531" s="11">
        <v>0</v>
      </c>
      <c r="N531" s="11">
        <v>0</v>
      </c>
      <c r="O531" s="11">
        <v>0</v>
      </c>
      <c r="P531" s="11">
        <v>1000</v>
      </c>
      <c r="Q531" s="11">
        <v>1000</v>
      </c>
      <c r="R531" s="5">
        <v>1000</v>
      </c>
      <c r="S531" s="38"/>
    </row>
    <row r="532" spans="1:19" ht="211.5" customHeight="1" x14ac:dyDescent="0.2">
      <c r="A532" s="3"/>
      <c r="B532" s="10">
        <v>306042004</v>
      </c>
      <c r="C532" s="9" t="s">
        <v>12</v>
      </c>
      <c r="D532" s="8"/>
      <c r="E532" s="46"/>
      <c r="F532" s="13" t="s">
        <v>11</v>
      </c>
      <c r="G532" s="13" t="s">
        <v>10</v>
      </c>
      <c r="H532" s="13" t="s">
        <v>635</v>
      </c>
      <c r="I532" s="13" t="s">
        <v>636</v>
      </c>
      <c r="J532" s="13" t="s">
        <v>637</v>
      </c>
      <c r="K532" s="12">
        <v>5</v>
      </c>
      <c r="L532" s="12">
        <v>3</v>
      </c>
      <c r="M532" s="11">
        <v>0</v>
      </c>
      <c r="N532" s="11">
        <v>0</v>
      </c>
      <c r="O532" s="11">
        <v>48358.517</v>
      </c>
      <c r="P532" s="11">
        <v>5499.9</v>
      </c>
      <c r="Q532" s="11">
        <v>5204.3</v>
      </c>
      <c r="R532" s="5">
        <v>4220.7</v>
      </c>
      <c r="S532" s="38"/>
    </row>
    <row r="533" spans="1:19" ht="70.5" customHeight="1" x14ac:dyDescent="0.2">
      <c r="A533" s="3"/>
      <c r="B533" s="10">
        <v>307000000</v>
      </c>
      <c r="C533" s="9" t="s">
        <v>6</v>
      </c>
      <c r="D533" s="8" t="s">
        <v>8</v>
      </c>
      <c r="E533" s="7" t="s">
        <v>0</v>
      </c>
      <c r="F533" s="7"/>
      <c r="G533" s="80"/>
      <c r="H533" s="80"/>
      <c r="I533" s="80"/>
      <c r="J533" s="80"/>
      <c r="K533" s="80"/>
      <c r="L533" s="80"/>
      <c r="M533" s="6">
        <v>0</v>
      </c>
      <c r="N533" s="6">
        <v>0</v>
      </c>
      <c r="O533" s="6">
        <v>0</v>
      </c>
      <c r="P533" s="6">
        <v>0</v>
      </c>
      <c r="Q533" s="6">
        <v>70000</v>
      </c>
      <c r="R533" s="5">
        <v>130000</v>
      </c>
      <c r="S533" s="38"/>
    </row>
    <row r="534" spans="1:19" ht="21.75" customHeight="1" x14ac:dyDescent="0.2">
      <c r="A534" s="3"/>
      <c r="B534" s="10"/>
      <c r="C534" s="9" t="s">
        <v>0</v>
      </c>
      <c r="D534" s="8" t="s">
        <v>0</v>
      </c>
      <c r="E534" s="7" t="s">
        <v>7</v>
      </c>
      <c r="F534" s="7"/>
      <c r="G534" s="80"/>
      <c r="H534" s="80"/>
      <c r="I534" s="80"/>
      <c r="J534" s="80"/>
      <c r="K534" s="80"/>
      <c r="L534" s="80"/>
      <c r="M534" s="6">
        <v>0</v>
      </c>
      <c r="N534" s="6">
        <v>0</v>
      </c>
      <c r="O534" s="6">
        <v>0</v>
      </c>
      <c r="P534" s="6">
        <v>0</v>
      </c>
      <c r="Q534" s="6">
        <v>70000</v>
      </c>
      <c r="R534" s="5">
        <v>130000</v>
      </c>
      <c r="S534" s="38"/>
    </row>
    <row r="535" spans="1:19" ht="57" customHeight="1" thickBot="1" x14ac:dyDescent="0.25">
      <c r="A535" s="3"/>
      <c r="B535" s="4">
        <v>307000000</v>
      </c>
      <c r="C535" s="71" t="s">
        <v>6</v>
      </c>
      <c r="D535" s="65"/>
      <c r="E535" s="66"/>
      <c r="F535" s="67" t="s">
        <v>5</v>
      </c>
      <c r="G535" s="67" t="s">
        <v>4</v>
      </c>
      <c r="H535" s="67" t="s">
        <v>3</v>
      </c>
      <c r="I535" s="67" t="s">
        <v>2</v>
      </c>
      <c r="J535" s="67" t="s">
        <v>1</v>
      </c>
      <c r="K535" s="68">
        <v>1</v>
      </c>
      <c r="L535" s="68">
        <v>13</v>
      </c>
      <c r="M535" s="69">
        <v>0</v>
      </c>
      <c r="N535" s="69">
        <v>0</v>
      </c>
      <c r="O535" s="69">
        <v>0</v>
      </c>
      <c r="P535" s="69">
        <v>0</v>
      </c>
      <c r="Q535" s="69">
        <v>70000</v>
      </c>
      <c r="R535" s="70">
        <v>130000</v>
      </c>
      <c r="S535" s="38"/>
    </row>
  </sheetData>
  <mergeCells count="233">
    <mergeCell ref="E374:L374"/>
    <mergeCell ref="C5:C7"/>
    <mergeCell ref="B5:B7"/>
    <mergeCell ref="H6:H7"/>
    <mergeCell ref="I6:I7"/>
    <mergeCell ref="E492:L492"/>
    <mergeCell ref="H5:J5"/>
    <mergeCell ref="K6:K7"/>
    <mergeCell ref="L6:L7"/>
    <mergeCell ref="G12:L12"/>
    <mergeCell ref="G17:L17"/>
    <mergeCell ref="G40:L40"/>
    <mergeCell ref="G43:L43"/>
    <mergeCell ref="G15:L15"/>
    <mergeCell ref="G18:L18"/>
    <mergeCell ref="G27:L27"/>
    <mergeCell ref="G41:L41"/>
    <mergeCell ref="G62:L62"/>
    <mergeCell ref="G67:L67"/>
    <mergeCell ref="G97:L97"/>
    <mergeCell ref="G104:L104"/>
    <mergeCell ref="G107:L107"/>
    <mergeCell ref="G147:L147"/>
    <mergeCell ref="G101:L101"/>
    <mergeCell ref="M6:N6"/>
    <mergeCell ref="M5:R5"/>
    <mergeCell ref="K5:L5"/>
    <mergeCell ref="D5:D7"/>
    <mergeCell ref="E5:E7"/>
    <mergeCell ref="G5:G7"/>
    <mergeCell ref="J6:J7"/>
    <mergeCell ref="G93:L93"/>
    <mergeCell ref="G98:L98"/>
    <mergeCell ref="F5:F7"/>
    <mergeCell ref="G105:L105"/>
    <mergeCell ref="G108:L108"/>
    <mergeCell ref="G128:L128"/>
    <mergeCell ref="G130:L130"/>
    <mergeCell ref="G137:L137"/>
    <mergeCell ref="G142:L142"/>
    <mergeCell ref="G145:L145"/>
    <mergeCell ref="G141:L141"/>
    <mergeCell ref="G144:L144"/>
    <mergeCell ref="D2:R2"/>
    <mergeCell ref="E493:L493"/>
    <mergeCell ref="E414:L414"/>
    <mergeCell ref="E436:L436"/>
    <mergeCell ref="G63:L63"/>
    <mergeCell ref="G65:L65"/>
    <mergeCell ref="G68:L68"/>
    <mergeCell ref="G85:L85"/>
    <mergeCell ref="G112:L112"/>
    <mergeCell ref="G116:L116"/>
    <mergeCell ref="G122:L122"/>
    <mergeCell ref="G127:L127"/>
    <mergeCell ref="G113:L113"/>
    <mergeCell ref="G117:L117"/>
    <mergeCell ref="G119:L119"/>
    <mergeCell ref="G123:L123"/>
    <mergeCell ref="G110:L110"/>
    <mergeCell ref="G150:L150"/>
    <mergeCell ref="G155:L155"/>
    <mergeCell ref="G166:L166"/>
    <mergeCell ref="G151:L151"/>
    <mergeCell ref="G156:L156"/>
    <mergeCell ref="G179:L179"/>
    <mergeCell ref="G183:L183"/>
    <mergeCell ref="G178:L178"/>
    <mergeCell ref="E177:L177"/>
    <mergeCell ref="G280:L280"/>
    <mergeCell ref="G229:L229"/>
    <mergeCell ref="G233:L233"/>
    <mergeCell ref="G236:L236"/>
    <mergeCell ref="G240:L240"/>
    <mergeCell ref="G188:L188"/>
    <mergeCell ref="G193:L193"/>
    <mergeCell ref="G198:L198"/>
    <mergeCell ref="G202:L202"/>
    <mergeCell ref="G206:L206"/>
    <mergeCell ref="G182:L182"/>
    <mergeCell ref="G185:L185"/>
    <mergeCell ref="E353:L353"/>
    <mergeCell ref="E355:L355"/>
    <mergeCell ref="G305:L305"/>
    <mergeCell ref="G310:L310"/>
    <mergeCell ref="G312:L312"/>
    <mergeCell ref="G317:L317"/>
    <mergeCell ref="G210:L210"/>
    <mergeCell ref="G243:L243"/>
    <mergeCell ref="G261:L261"/>
    <mergeCell ref="G264:L264"/>
    <mergeCell ref="G286:L286"/>
    <mergeCell ref="G211:L211"/>
    <mergeCell ref="G216:L216"/>
    <mergeCell ref="G223:L223"/>
    <mergeCell ref="G244:L244"/>
    <mergeCell ref="G248:L248"/>
    <mergeCell ref="G251:L251"/>
    <mergeCell ref="G253:L253"/>
    <mergeCell ref="G255:L255"/>
    <mergeCell ref="G257:L257"/>
    <mergeCell ref="G259:L259"/>
    <mergeCell ref="G262:L262"/>
    <mergeCell ref="G265:L265"/>
    <mergeCell ref="G278:L278"/>
    <mergeCell ref="G326:L326"/>
    <mergeCell ref="G328:L328"/>
    <mergeCell ref="G330:L330"/>
    <mergeCell ref="G335:L335"/>
    <mergeCell ref="G341:L341"/>
    <mergeCell ref="G346:L346"/>
    <mergeCell ref="G349:L349"/>
    <mergeCell ref="G351:L351"/>
    <mergeCell ref="G348:L348"/>
    <mergeCell ref="E343:L343"/>
    <mergeCell ref="G448:L448"/>
    <mergeCell ref="G423:L423"/>
    <mergeCell ref="G426:L426"/>
    <mergeCell ref="G430:L430"/>
    <mergeCell ref="G433:L433"/>
    <mergeCell ref="G438:L438"/>
    <mergeCell ref="G358:L358"/>
    <mergeCell ref="G387:L387"/>
    <mergeCell ref="G390:L390"/>
    <mergeCell ref="G394:L394"/>
    <mergeCell ref="G401:L401"/>
    <mergeCell ref="G408:L408"/>
    <mergeCell ref="G410:L410"/>
    <mergeCell ref="G389:L389"/>
    <mergeCell ref="G393:L393"/>
    <mergeCell ref="G386:L386"/>
    <mergeCell ref="G368:L368"/>
    <mergeCell ref="G370:L370"/>
    <mergeCell ref="G377:L377"/>
    <mergeCell ref="G384:L384"/>
    <mergeCell ref="E366:L366"/>
    <mergeCell ref="G400:L400"/>
    <mergeCell ref="G421:L421"/>
    <mergeCell ref="E372:L372"/>
    <mergeCell ref="G416:L416"/>
    <mergeCell ref="G420:L420"/>
    <mergeCell ref="G417:L417"/>
    <mergeCell ref="G357:L357"/>
    <mergeCell ref="G367:L367"/>
    <mergeCell ref="G376:L376"/>
    <mergeCell ref="G383:L383"/>
    <mergeCell ref="G13:L13"/>
    <mergeCell ref="G44:L44"/>
    <mergeCell ref="G47:L47"/>
    <mergeCell ref="G50:L50"/>
    <mergeCell ref="G52:L52"/>
    <mergeCell ref="G55:L55"/>
    <mergeCell ref="G59:L59"/>
    <mergeCell ref="G46:L46"/>
    <mergeCell ref="G54:L54"/>
    <mergeCell ref="G58:L58"/>
    <mergeCell ref="G186:L186"/>
    <mergeCell ref="G189:L189"/>
    <mergeCell ref="G194:L194"/>
    <mergeCell ref="G199:L199"/>
    <mergeCell ref="G203:L203"/>
    <mergeCell ref="G207:L207"/>
    <mergeCell ref="G345:L345"/>
    <mergeCell ref="G148:L148"/>
    <mergeCell ref="G167:L167"/>
    <mergeCell ref="G171:L171"/>
    <mergeCell ref="G174:L174"/>
    <mergeCell ref="G170:L170"/>
    <mergeCell ref="G173:L173"/>
    <mergeCell ref="E161:L161"/>
    <mergeCell ref="E164:L164"/>
    <mergeCell ref="E153:L153"/>
    <mergeCell ref="G283:L283"/>
    <mergeCell ref="G287:L287"/>
    <mergeCell ref="G290:L290"/>
    <mergeCell ref="G292:L292"/>
    <mergeCell ref="G294:L294"/>
    <mergeCell ref="G298:L298"/>
    <mergeCell ref="G301:L301"/>
    <mergeCell ref="G320:L320"/>
    <mergeCell ref="G322:L322"/>
    <mergeCell ref="G289:L289"/>
    <mergeCell ref="G300:L300"/>
    <mergeCell ref="G314:L314"/>
    <mergeCell ref="G319:L319"/>
    <mergeCell ref="E303:L303"/>
    <mergeCell ref="E315:L315"/>
    <mergeCell ref="G424:L424"/>
    <mergeCell ref="G427:L427"/>
    <mergeCell ref="G431:L431"/>
    <mergeCell ref="G434:L434"/>
    <mergeCell ref="G439:L439"/>
    <mergeCell ref="G443:L443"/>
    <mergeCell ref="G446:L446"/>
    <mergeCell ref="G442:L442"/>
    <mergeCell ref="G445:L445"/>
    <mergeCell ref="G449:L449"/>
    <mergeCell ref="G452:L452"/>
    <mergeCell ref="G455:L455"/>
    <mergeCell ref="G458:L458"/>
    <mergeCell ref="G461:L461"/>
    <mergeCell ref="G472:L472"/>
    <mergeCell ref="G475:L475"/>
    <mergeCell ref="G478:L478"/>
    <mergeCell ref="G490:L490"/>
    <mergeCell ref="E465:L465"/>
    <mergeCell ref="G482:L482"/>
    <mergeCell ref="G486:L486"/>
    <mergeCell ref="G489:L489"/>
    <mergeCell ref="G451:L451"/>
    <mergeCell ref="G454:L454"/>
    <mergeCell ref="G457:L457"/>
    <mergeCell ref="G460:L460"/>
    <mergeCell ref="G466:L466"/>
    <mergeCell ref="G469:L469"/>
    <mergeCell ref="G467:L467"/>
    <mergeCell ref="G487:L487"/>
    <mergeCell ref="G498:L498"/>
    <mergeCell ref="G501:L501"/>
    <mergeCell ref="G504:L504"/>
    <mergeCell ref="G534:L534"/>
    <mergeCell ref="G470:L470"/>
    <mergeCell ref="G473:L473"/>
    <mergeCell ref="G476:L476"/>
    <mergeCell ref="G479:L479"/>
    <mergeCell ref="G483:L483"/>
    <mergeCell ref="E485:L485"/>
    <mergeCell ref="E481:L481"/>
    <mergeCell ref="E495:L495"/>
    <mergeCell ref="G497:L497"/>
    <mergeCell ref="G500:L500"/>
    <mergeCell ref="G503:L503"/>
    <mergeCell ref="G533:L533"/>
  </mergeCells>
  <printOptions gridLines="1"/>
  <pageMargins left="0.19685039370078741" right="0.19685039370078741" top="0.19685039370078741" bottom="0.19685039370078741" header="0" footer="0"/>
  <pageSetup scale="65" orientation="landscape" r:id="rId1"/>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Плановый реестр на 2019-2021 г</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Николаева Ольга Владимировна</dc:creator>
  <cp:lastModifiedBy>Топал Элина Ивановна</cp:lastModifiedBy>
  <cp:lastPrinted>2018-12-25T03:38:08Z</cp:lastPrinted>
  <dcterms:created xsi:type="dcterms:W3CDTF">2018-12-11T11:51:31Z</dcterms:created>
  <dcterms:modified xsi:type="dcterms:W3CDTF">2018-12-26T03:59:49Z</dcterms:modified>
</cp:coreProperties>
</file>